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78B0E739-2093-4576-8212-6ACE9C01CA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structions" sheetId="4" r:id="rId1"/>
    <sheet name="Assignments" sheetId="1" r:id="rId2"/>
    <sheet name="Results" sheetId="2" r:id="rId3"/>
  </sheets>
  <definedNames>
    <definedName name="Pop_Units">Assignments!$B$5:$D$5</definedName>
    <definedName name="_xlnm.Print_Area" localSheetId="1">Assignments!$B$4:$P$84</definedName>
    <definedName name="_xlnm.Print_Titles" localSheetId="1">Assignments!$5:$5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1" l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G8" i="2"/>
  <c r="N2" i="1" s="1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P11" i="2"/>
  <c r="F8" i="2" l="1"/>
  <c r="N16" i="2" l="1"/>
  <c r="N17" i="2"/>
  <c r="N18" i="2"/>
  <c r="N11" i="2"/>
  <c r="N13" i="2"/>
  <c r="N21" i="2"/>
  <c r="N14" i="2"/>
  <c r="N22" i="2"/>
  <c r="N12" i="2"/>
  <c r="N20" i="2"/>
  <c r="P8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12" i="2" l="1"/>
  <c r="P13" i="2"/>
  <c r="P14" i="2"/>
  <c r="P16" i="2"/>
  <c r="P17" i="2"/>
  <c r="P18" i="2"/>
  <c r="P20" i="2"/>
  <c r="P21" i="2"/>
  <c r="P22" i="2"/>
  <c r="C10" i="2"/>
  <c r="D10" i="2"/>
  <c r="E10" i="2"/>
  <c r="F10" i="2"/>
  <c r="C11" i="2"/>
  <c r="D11" i="2"/>
  <c r="E11" i="2"/>
  <c r="F11" i="2"/>
  <c r="C12" i="2"/>
  <c r="D12" i="2"/>
  <c r="E12" i="2"/>
  <c r="F12" i="2"/>
  <c r="C13" i="2"/>
  <c r="D13" i="2"/>
  <c r="E13" i="2"/>
  <c r="F13" i="2"/>
  <c r="C14" i="2"/>
  <c r="D14" i="2"/>
  <c r="E14" i="2"/>
  <c r="F14" i="2"/>
  <c r="C15" i="2"/>
  <c r="D15" i="2"/>
  <c r="E15" i="2"/>
  <c r="F15" i="2"/>
  <c r="C16" i="2"/>
  <c r="D16" i="2"/>
  <c r="E16" i="2"/>
  <c r="F16" i="2"/>
  <c r="C17" i="2"/>
  <c r="D17" i="2"/>
  <c r="E17" i="2"/>
  <c r="F17" i="2"/>
  <c r="C18" i="2"/>
  <c r="D18" i="2"/>
  <c r="E18" i="2"/>
  <c r="F18" i="2"/>
  <c r="C19" i="2"/>
  <c r="D19" i="2"/>
  <c r="E19" i="2"/>
  <c r="F19" i="2"/>
  <c r="C20" i="2"/>
  <c r="D20" i="2"/>
  <c r="E20" i="2"/>
  <c r="F20" i="2"/>
  <c r="C21" i="2"/>
  <c r="D21" i="2"/>
  <c r="E21" i="2"/>
  <c r="F21" i="2"/>
  <c r="C22" i="2"/>
  <c r="D22" i="2"/>
  <c r="E22" i="2"/>
  <c r="F22" i="2"/>
  <c r="P20" i="1"/>
  <c r="P21" i="1"/>
  <c r="P22" i="1"/>
  <c r="P23" i="1"/>
  <c r="P24" i="1"/>
  <c r="E8" i="2"/>
  <c r="D8" i="2"/>
  <c r="C8" i="2"/>
  <c r="C87" i="1"/>
  <c r="I8" i="2" s="1"/>
  <c r="H1" i="2" s="1"/>
  <c r="D87" i="1"/>
  <c r="E87" i="1"/>
  <c r="F87" i="1"/>
  <c r="G87" i="1"/>
  <c r="H87" i="1"/>
  <c r="I87" i="1"/>
  <c r="J87" i="1"/>
  <c r="K87" i="1"/>
  <c r="M87" i="1"/>
  <c r="N87" i="1"/>
  <c r="O87" i="1"/>
  <c r="G9" i="2" l="1"/>
  <c r="O2" i="1" s="1"/>
  <c r="H22" i="2"/>
  <c r="H16" i="2"/>
  <c r="H10" i="2"/>
  <c r="H18" i="2"/>
  <c r="H14" i="2"/>
  <c r="H20" i="2"/>
  <c r="H12" i="2"/>
  <c r="H17" i="2"/>
  <c r="H15" i="2"/>
  <c r="H13" i="2"/>
  <c r="H11" i="2"/>
  <c r="H19" i="2"/>
  <c r="H21" i="2"/>
  <c r="H8" i="2"/>
  <c r="J21" i="2"/>
  <c r="M18" i="2"/>
  <c r="M16" i="2"/>
  <c r="M17" i="2"/>
  <c r="M14" i="2"/>
  <c r="L14" i="2"/>
  <c r="K20" i="2"/>
  <c r="K12" i="2"/>
  <c r="K21" i="2"/>
  <c r="M20" i="2"/>
  <c r="J18" i="2"/>
  <c r="M11" i="2"/>
  <c r="M12" i="2"/>
  <c r="J22" i="2"/>
  <c r="J14" i="2"/>
  <c r="L12" i="2"/>
  <c r="M21" i="2"/>
  <c r="L18" i="2"/>
  <c r="M13" i="2"/>
  <c r="J12" i="2"/>
  <c r="J20" i="2"/>
  <c r="L21" i="2"/>
  <c r="L13" i="2"/>
  <c r="K11" i="2"/>
  <c r="K16" i="2"/>
  <c r="K22" i="2"/>
  <c r="L17" i="2"/>
  <c r="J16" i="2"/>
  <c r="L22" i="2"/>
  <c r="L20" i="2"/>
  <c r="K17" i="2"/>
  <c r="L16" i="2"/>
  <c r="M22" i="2"/>
  <c r="J11" i="2"/>
  <c r="J17" i="2"/>
  <c r="K18" i="2"/>
  <c r="K13" i="2"/>
  <c r="J13" i="2"/>
  <c r="K14" i="2"/>
  <c r="L11" i="2"/>
  <c r="L87" i="1"/>
  <c r="P87" i="1"/>
  <c r="N9" i="2" l="1"/>
  <c r="O11" i="2"/>
  <c r="O12" i="2"/>
  <c r="O22" i="2"/>
  <c r="O17" i="2"/>
  <c r="O14" i="2"/>
  <c r="O13" i="2"/>
  <c r="O16" i="2"/>
  <c r="O21" i="2"/>
  <c r="O18" i="2"/>
  <c r="O20" i="2"/>
  <c r="L7" i="2" l="1"/>
  <c r="M7" i="2"/>
  <c r="H2" i="1" l="1"/>
  <c r="K2" i="1"/>
  <c r="E9" i="2" l="1"/>
  <c r="F9" i="2"/>
  <c r="K7" i="2"/>
  <c r="J7" i="2"/>
  <c r="M9" i="2" l="1"/>
  <c r="L2" i="1"/>
  <c r="L9" i="2"/>
  <c r="I2" i="1"/>
  <c r="B2" i="1" l="1"/>
  <c r="E2" i="1"/>
  <c r="C9" i="2" l="1"/>
  <c r="D9" i="2"/>
  <c r="I9" i="2" l="1"/>
  <c r="P9" i="2" s="1"/>
  <c r="F2" i="1"/>
  <c r="K9" i="2"/>
  <c r="J9" i="2"/>
  <c r="C2" i="1"/>
</calcChain>
</file>

<file path=xl/sharedStrings.xml><?xml version="1.0" encoding="utf-8"?>
<sst xmlns="http://schemas.openxmlformats.org/spreadsheetml/2006/main" count="75" uniqueCount="57">
  <si>
    <t>Sums by District Assigned</t>
  </si>
  <si>
    <t>Unassigned</t>
  </si>
  <si>
    <t>Total</t>
  </si>
  <si>
    <t>Instructions for Use</t>
  </si>
  <si>
    <t>You can use the spreadsheet data in the "Assignments" worksheet in either of two ways:</t>
  </si>
  <si>
    <t xml:space="preserve"> - OR -</t>
  </si>
  <si>
    <t xml:space="preserve">will automatically update as you make each assignment. </t>
  </si>
  <si>
    <t>Note:</t>
  </si>
  <si>
    <t>To minimize any chance of error or inadvertantly changed data, the spreadsheets are locked.</t>
  </si>
  <si>
    <t xml:space="preserve">You may only enter data in the cells colored in with </t>
  </si>
  <si>
    <t>yellow</t>
  </si>
  <si>
    <t>fill.</t>
  </si>
  <si>
    <t>Submission:</t>
  </si>
  <si>
    <t>Tot. Pop.</t>
  </si>
  <si>
    <t>Total CVAP</t>
  </si>
  <si>
    <t>Asian-American</t>
  </si>
  <si>
    <t>Citizen Voting Age Population</t>
  </si>
  <si>
    <t xml:space="preserve"> Hisp</t>
  </si>
  <si>
    <t xml:space="preserve"> NH Wht</t>
  </si>
  <si>
    <t xml:space="preserve"> NH Asn</t>
  </si>
  <si>
    <t>Category</t>
  </si>
  <si>
    <t>Group</t>
  </si>
  <si>
    <t>Counts</t>
  </si>
  <si>
    <t>Deviation from Ideal</t>
  </si>
  <si>
    <t>Percentages</t>
  </si>
  <si>
    <t>Ideal population:</t>
  </si>
  <si>
    <t>Total Reg.</t>
  </si>
  <si>
    <t>Total Voters</t>
  </si>
  <si>
    <t>Latino</t>
  </si>
  <si>
    <t>D2:</t>
  </si>
  <si>
    <t>D1:</t>
  </si>
  <si>
    <t>D3:</t>
  </si>
  <si>
    <t>D4:</t>
  </si>
  <si>
    <t>Submitter's Comments about the plan:</t>
  </si>
  <si>
    <t>Pop</t>
  </si>
  <si>
    <t>Unit</t>
  </si>
  <si>
    <t>I think this map makes sense because . . . .</t>
  </si>
  <si>
    <t>NH Blk</t>
  </si>
  <si>
    <t>Other</t>
  </si>
  <si>
    <t>a given population unit. Then check the results of your assignments on the "Results" worksheet tab, which</t>
  </si>
  <si>
    <t>2) On the "Assignments" worksheet tab, enter the number for the district where you wish to assign</t>
  </si>
  <si>
    <t>Nov. 2020 Registration</t>
  </si>
  <si>
    <t>Nov. 2020 Voters</t>
  </si>
  <si>
    <t>District</t>
  </si>
  <si>
    <t>White</t>
  </si>
  <si>
    <t>Black</t>
  </si>
  <si>
    <t>Asian</t>
  </si>
  <si>
    <t>1) Use it as a reference to identify data for population units and add the figures up by hand.</t>
  </si>
  <si>
    <t>D5:</t>
  </si>
  <si>
    <t>Quick Reference: Total Population &amp; Deviation from Ideal by District</t>
  </si>
  <si>
    <t>Enter your name here</t>
  </si>
  <si>
    <t>2020 Census</t>
  </si>
  <si>
    <t>(1-5)</t>
  </si>
  <si>
    <t>Population</t>
  </si>
  <si>
    <t>Citizen
Voting Age Population</t>
  </si>
  <si>
    <t>When complete, please email this file to districts@cityofhighland.org.</t>
  </si>
  <si>
    <t>City of Highland 2021 Public Participation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</si>
</sst>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b/>
      <sz val="12"/>
      <name val="Garamond"/>
      <family val="1"/>
    </font>
    <font>
      <sz val="12"/>
      <name val="Garamond"/>
      <family val="1"/>
    </font>
    <font>
      <sz val="9"/>
      <name val="Garamond"/>
      <family val="1"/>
    </font>
    <font>
      <sz val="10"/>
      <name val="Garamond"/>
      <family val="1"/>
    </font>
    <font>
      <b/>
      <sz val="10"/>
      <name val="Garamond"/>
      <family val="1"/>
    </font>
    <font>
      <b/>
      <sz val="9"/>
      <name val="Garamond"/>
      <family val="1"/>
    </font>
    <font>
      <b/>
      <i/>
      <sz val="10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b/>
      <i/>
      <sz val="11"/>
      <name val="Garamond"/>
      <family val="1"/>
    </font>
    <font>
      <sz val="10"/>
      <color theme="1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/>
    <xf numFmtId="0" fontId="7" fillId="0" borderId="0" xfId="0" applyFont="1" applyAlignment="1" applyProtection="1">
      <alignment horizontal="center"/>
      <protection locked="0"/>
    </xf>
    <xf numFmtId="3" fontId="6" fillId="0" borderId="0" xfId="0" applyNumberFormat="1" applyFont="1"/>
    <xf numFmtId="3" fontId="6" fillId="0" borderId="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9" fontId="6" fillId="0" borderId="1" xfId="2" applyFont="1" applyBorder="1" applyAlignment="1">
      <alignment horizontal="center" vertical="center"/>
    </xf>
    <xf numFmtId="9" fontId="6" fillId="0" borderId="2" xfId="2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9" fontId="6" fillId="0" borderId="4" xfId="2" applyFont="1" applyBorder="1" applyAlignment="1">
      <alignment horizontal="center" vertical="center"/>
    </xf>
    <xf numFmtId="9" fontId="6" fillId="0" borderId="5" xfId="2" applyFont="1" applyBorder="1" applyAlignment="1">
      <alignment horizontal="center" vertical="center"/>
    </xf>
    <xf numFmtId="9" fontId="6" fillId="0" borderId="6" xfId="2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9" fontId="6" fillId="0" borderId="7" xfId="2" applyFont="1" applyBorder="1" applyAlignment="1">
      <alignment horizontal="center" vertical="center"/>
    </xf>
    <xf numFmtId="9" fontId="6" fillId="0" borderId="8" xfId="2" applyFont="1" applyBorder="1" applyAlignment="1">
      <alignment horizontal="center" vertical="center"/>
    </xf>
    <xf numFmtId="9" fontId="6" fillId="0" borderId="9" xfId="2" applyFont="1" applyBorder="1" applyAlignment="1">
      <alignment horizontal="center" vertical="center"/>
    </xf>
    <xf numFmtId="9" fontId="6" fillId="0" borderId="3" xfId="2" applyFont="1" applyBorder="1" applyAlignment="1">
      <alignment horizontal="center" vertical="center"/>
    </xf>
    <xf numFmtId="10" fontId="6" fillId="3" borderId="6" xfId="2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9" fontId="6" fillId="0" borderId="16" xfId="2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3" fontId="5" fillId="0" borderId="17" xfId="0" applyNumberFormat="1" applyFont="1" applyBorder="1" applyAlignment="1">
      <alignment horizontal="center" wrapText="1"/>
    </xf>
    <xf numFmtId="3" fontId="5" fillId="0" borderId="18" xfId="0" applyNumberFormat="1" applyFont="1" applyBorder="1" applyAlignment="1">
      <alignment horizontal="center" wrapText="1"/>
    </xf>
    <xf numFmtId="0" fontId="8" fillId="4" borderId="19" xfId="0" applyFont="1" applyFill="1" applyBorder="1" applyAlignment="1">
      <alignment horizontal="center" wrapText="1"/>
    </xf>
    <xf numFmtId="3" fontId="5" fillId="0" borderId="0" xfId="1" quotePrefix="1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20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9" fontId="6" fillId="0" borderId="21" xfId="2" applyFont="1" applyBorder="1" applyAlignment="1">
      <alignment horizontal="center" vertical="center"/>
    </xf>
    <xf numFmtId="9" fontId="6" fillId="0" borderId="12" xfId="2" applyFont="1" applyBorder="1" applyAlignment="1">
      <alignment horizontal="center" vertical="center"/>
    </xf>
    <xf numFmtId="0" fontId="6" fillId="0" borderId="0" xfId="0" applyFont="1"/>
    <xf numFmtId="0" fontId="9" fillId="0" borderId="0" xfId="0" applyFont="1" applyAlignment="1" applyProtection="1">
      <alignment horizontal="center" vertical="center"/>
      <protection locked="0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right"/>
    </xf>
    <xf numFmtId="0" fontId="5" fillId="0" borderId="24" xfId="0" applyFont="1" applyBorder="1" applyAlignment="1">
      <alignment horizontal="center"/>
    </xf>
    <xf numFmtId="3" fontId="5" fillId="2" borderId="25" xfId="0" applyNumberFormat="1" applyFont="1" applyFill="1" applyBorder="1" applyAlignment="1" applyProtection="1">
      <alignment horizontal="center"/>
      <protection locked="0"/>
    </xf>
    <xf numFmtId="3" fontId="5" fillId="0" borderId="26" xfId="0" applyNumberFormat="1" applyFont="1" applyBorder="1" applyAlignment="1">
      <alignment horizontal="center"/>
    </xf>
    <xf numFmtId="3" fontId="5" fillId="2" borderId="23" xfId="0" applyNumberFormat="1" applyFont="1" applyFill="1" applyBorder="1" applyAlignment="1" applyProtection="1">
      <alignment horizontal="center"/>
      <protection locked="0"/>
    </xf>
    <xf numFmtId="3" fontId="5" fillId="0" borderId="30" xfId="1" quotePrefix="1" applyNumberFormat="1" applyFont="1" applyBorder="1" applyAlignment="1">
      <alignment horizontal="center"/>
    </xf>
    <xf numFmtId="3" fontId="5" fillId="0" borderId="26" xfId="1" quotePrefix="1" applyNumberFormat="1" applyFont="1" applyBorder="1" applyAlignment="1">
      <alignment horizontal="center"/>
    </xf>
    <xf numFmtId="3" fontId="5" fillId="0" borderId="30" xfId="0" applyNumberFormat="1" applyFont="1" applyBorder="1" applyAlignment="1">
      <alignment horizontal="center"/>
    </xf>
    <xf numFmtId="3" fontId="5" fillId="0" borderId="31" xfId="0" applyNumberFormat="1" applyFont="1" applyBorder="1" applyAlignment="1">
      <alignment horizontal="center" wrapText="1"/>
    </xf>
    <xf numFmtId="3" fontId="5" fillId="0" borderId="27" xfId="1" quotePrefix="1" applyNumberFormat="1" applyFont="1" applyBorder="1" applyAlignment="1">
      <alignment horizontal="center" vertical="top" wrapText="1"/>
    </xf>
    <xf numFmtId="3" fontId="5" fillId="0" borderId="27" xfId="1" quotePrefix="1" applyNumberFormat="1" applyFont="1" applyBorder="1" applyAlignment="1">
      <alignment horizontal="center" wrapText="1"/>
    </xf>
    <xf numFmtId="3" fontId="5" fillId="0" borderId="27" xfId="0" applyNumberFormat="1" applyFont="1" applyBorder="1" applyAlignment="1">
      <alignment horizontal="center" wrapText="1"/>
    </xf>
    <xf numFmtId="0" fontId="5" fillId="0" borderId="29" xfId="0" applyFont="1" applyBorder="1" applyAlignment="1">
      <alignment horizontal="center"/>
    </xf>
    <xf numFmtId="3" fontId="5" fillId="0" borderId="28" xfId="1" quotePrefix="1" applyNumberFormat="1" applyFont="1" applyBorder="1" applyAlignment="1">
      <alignment horizontal="center" wrapText="1"/>
    </xf>
    <xf numFmtId="3" fontId="5" fillId="0" borderId="31" xfId="1" quotePrefix="1" applyNumberFormat="1" applyFont="1" applyBorder="1" applyAlignment="1">
      <alignment horizontal="center" wrapText="1"/>
    </xf>
    <xf numFmtId="3" fontId="5" fillId="0" borderId="28" xfId="0" applyNumberFormat="1" applyFont="1" applyBorder="1" applyAlignment="1">
      <alignment horizontal="center" wrapText="1"/>
    </xf>
    <xf numFmtId="10" fontId="6" fillId="0" borderId="4" xfId="2" applyNumberFormat="1" applyFont="1" applyBorder="1" applyAlignment="1">
      <alignment horizontal="center" vertical="center"/>
    </xf>
    <xf numFmtId="10" fontId="6" fillId="0" borderId="5" xfId="2" applyNumberFormat="1" applyFont="1" applyBorder="1" applyAlignment="1">
      <alignment horizontal="center" vertical="center"/>
    </xf>
    <xf numFmtId="164" fontId="13" fillId="0" borderId="0" xfId="1" applyNumberFormat="1" applyFont="1" applyFill="1" applyAlignment="1">
      <alignment horizontal="center"/>
    </xf>
    <xf numFmtId="0" fontId="7" fillId="0" borderId="38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8" fillId="4" borderId="35" xfId="0" applyFont="1" applyFill="1" applyBorder="1" applyAlignment="1">
      <alignment horizontal="center"/>
    </xf>
    <xf numFmtId="0" fontId="8" fillId="4" borderId="36" xfId="0" applyFont="1" applyFill="1" applyBorder="1" applyAlignment="1">
      <alignment horizontal="center"/>
    </xf>
    <xf numFmtId="0" fontId="12" fillId="2" borderId="0" xfId="0" applyFont="1" applyFill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left" vertical="top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22" xfId="0" applyFont="1" applyBorder="1" applyAlignment="1" applyProtection="1">
      <alignment horizontal="center"/>
      <protection locked="0"/>
    </xf>
    <xf numFmtId="0" fontId="9" fillId="0" borderId="17" xfId="0" applyFont="1" applyBorder="1" applyAlignment="1" applyProtection="1">
      <alignment horizontal="center"/>
      <protection locked="0"/>
    </xf>
    <xf numFmtId="0" fontId="9" fillId="0" borderId="18" xfId="0" applyFont="1" applyBorder="1" applyAlignment="1" applyProtection="1">
      <alignment horizontal="center"/>
      <protection locked="0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1"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workbookViewId="0">
      <selection activeCell="B16" sqref="B16"/>
    </sheetView>
  </sheetViews>
  <sheetFormatPr defaultColWidth="9.140625" defaultRowHeight="15.75" x14ac:dyDescent="0.25"/>
  <cols>
    <col min="1" max="5" width="9.140625" style="2"/>
    <col min="6" max="6" width="11.7109375" style="2" customWidth="1"/>
    <col min="7" max="16384" width="9.140625" style="2"/>
  </cols>
  <sheetData>
    <row r="1" spans="1:8" x14ac:dyDescent="0.25">
      <c r="A1" s="1" t="s">
        <v>3</v>
      </c>
    </row>
    <row r="3" spans="1:8" x14ac:dyDescent="0.25">
      <c r="A3" s="2" t="s">
        <v>4</v>
      </c>
    </row>
    <row r="5" spans="1:8" x14ac:dyDescent="0.25">
      <c r="A5" s="2" t="s">
        <v>47</v>
      </c>
    </row>
    <row r="6" spans="1:8" x14ac:dyDescent="0.25">
      <c r="A6" s="2" t="s">
        <v>5</v>
      </c>
    </row>
    <row r="7" spans="1:8" x14ac:dyDescent="0.25">
      <c r="A7" s="2" t="s">
        <v>40</v>
      </c>
    </row>
    <row r="8" spans="1:8" x14ac:dyDescent="0.25">
      <c r="B8" s="2" t="s">
        <v>39</v>
      </c>
    </row>
    <row r="9" spans="1:8" x14ac:dyDescent="0.25">
      <c r="B9" s="2" t="s">
        <v>6</v>
      </c>
    </row>
    <row r="11" spans="1:8" x14ac:dyDescent="0.25">
      <c r="A11" s="1" t="s">
        <v>7</v>
      </c>
      <c r="B11" s="2" t="s">
        <v>8</v>
      </c>
    </row>
    <row r="12" spans="1:8" x14ac:dyDescent="0.25">
      <c r="B12" s="2" t="s">
        <v>9</v>
      </c>
      <c r="G12" s="3" t="s">
        <v>10</v>
      </c>
      <c r="H12" s="2" t="s">
        <v>11</v>
      </c>
    </row>
    <row r="14" spans="1:8" x14ac:dyDescent="0.25">
      <c r="A14" s="1" t="s">
        <v>12</v>
      </c>
    </row>
    <row r="15" spans="1:8" x14ac:dyDescent="0.25">
      <c r="B15" s="2" t="s">
        <v>55</v>
      </c>
    </row>
  </sheetData>
  <sheetProtection sheet="1" selectLockedCells="1" selectUnlockedCells="1"/>
  <phoneticPr fontId="2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87"/>
  <sheetViews>
    <sheetView workbookViewId="0">
      <pane xSplit="2" ySplit="5" topLeftCell="C6" activePane="bottomRight" state="frozen"/>
      <selection pane="topRight" activeCell="C1" sqref="C1"/>
      <selection pane="bottomLeft" activeCell="A2" sqref="A2"/>
      <selection pane="bottomRight" activeCell="A6" sqref="A6"/>
    </sheetView>
  </sheetViews>
  <sheetFormatPr defaultColWidth="6.85546875" defaultRowHeight="12" x14ac:dyDescent="0.2"/>
  <cols>
    <col min="1" max="1" width="6.140625" style="36" bestFit="1" customWidth="1"/>
    <col min="2" max="2" width="6.5703125" style="36" bestFit="1" customWidth="1"/>
    <col min="3" max="3" width="8.7109375" style="36" bestFit="1" customWidth="1"/>
    <col min="4" max="4" width="7.85546875" style="36" bestFit="1" customWidth="1"/>
    <col min="5" max="5" width="6.5703125" style="36" bestFit="1" customWidth="1"/>
    <col min="6" max="6" width="7.140625" style="36" bestFit="1" customWidth="1"/>
    <col min="7" max="7" width="6.5703125" style="36" customWidth="1"/>
    <col min="8" max="8" width="6.28515625" style="42" customWidth="1"/>
    <col min="9" max="9" width="7.140625" style="36" bestFit="1" customWidth="1"/>
    <col min="10" max="11" width="6.28515625" style="36" customWidth="1"/>
    <col min="12" max="12" width="7.140625" style="36" bestFit="1" customWidth="1"/>
    <col min="13" max="14" width="6.28515625" style="36" customWidth="1"/>
    <col min="15" max="15" width="7.140625" style="36" bestFit="1" customWidth="1"/>
    <col min="16" max="16" width="6.28515625" style="36" customWidth="1"/>
    <col min="17" max="17" width="6.85546875" style="5"/>
    <col min="18" max="18" width="6.7109375" style="5" customWidth="1"/>
    <col min="19" max="20" width="6.85546875" style="5" customWidth="1"/>
    <col min="21" max="21" width="6.7109375" style="5" customWidth="1"/>
    <col min="22" max="23" width="6.5703125" style="5" customWidth="1"/>
    <col min="24" max="24" width="3.5703125" style="5" customWidth="1"/>
    <col min="25" max="26" width="6.5703125" style="5" customWidth="1"/>
    <col min="27" max="27" width="3.5703125" style="5" customWidth="1"/>
    <col min="28" max="29" width="6.5703125" style="5" customWidth="1"/>
    <col min="30" max="16384" width="6.85546875" style="5"/>
  </cols>
  <sheetData>
    <row r="1" spans="1:16" ht="12.6" customHeight="1" thickBot="1" x14ac:dyDescent="0.25">
      <c r="A1" s="74" t="s">
        <v>49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5"/>
    </row>
    <row r="2" spans="1:16" ht="12.75" thickBot="1" x14ac:dyDescent="0.25">
      <c r="A2" s="39" t="s">
        <v>30</v>
      </c>
      <c r="B2" s="37">
        <f>Results!$C$8</f>
        <v>0</v>
      </c>
      <c r="C2" s="37">
        <f>Results!$C$9</f>
        <v>-11446.4</v>
      </c>
      <c r="D2" s="39" t="s">
        <v>29</v>
      </c>
      <c r="E2" s="37">
        <f>Results!$D$8</f>
        <v>0</v>
      </c>
      <c r="F2" s="37">
        <f>Results!$D$9</f>
        <v>-11446.4</v>
      </c>
      <c r="G2" s="39" t="s">
        <v>31</v>
      </c>
      <c r="H2" s="37">
        <f>Results!$E$8</f>
        <v>0</v>
      </c>
      <c r="I2" s="37">
        <f>Results!$E$9</f>
        <v>-11446.4</v>
      </c>
      <c r="J2" s="39" t="s">
        <v>32</v>
      </c>
      <c r="K2" s="37">
        <f>Results!$F$8</f>
        <v>0</v>
      </c>
      <c r="L2" s="38">
        <f>Results!$F$9</f>
        <v>-11446.4</v>
      </c>
      <c r="M2" s="39" t="s">
        <v>48</v>
      </c>
      <c r="N2" s="37">
        <f>Results!$G$8</f>
        <v>0</v>
      </c>
      <c r="O2" s="38">
        <f>Results!$G$9</f>
        <v>-11446.4</v>
      </c>
      <c r="P2" s="5"/>
    </row>
    <row r="3" spans="1:16" x14ac:dyDescent="0.2">
      <c r="H3" s="36"/>
    </row>
    <row r="4" spans="1:16" ht="13.5" customHeight="1" x14ac:dyDescent="0.2">
      <c r="A4" s="51" t="s">
        <v>43</v>
      </c>
      <c r="B4" s="62" t="s">
        <v>34</v>
      </c>
      <c r="C4" s="62" t="s">
        <v>2</v>
      </c>
      <c r="D4" s="70" t="s">
        <v>16</v>
      </c>
      <c r="E4" s="71"/>
      <c r="F4" s="71"/>
      <c r="G4" s="71"/>
      <c r="H4" s="72"/>
      <c r="I4" s="71" t="s">
        <v>41</v>
      </c>
      <c r="J4" s="71"/>
      <c r="K4" s="71"/>
      <c r="L4" s="72"/>
      <c r="M4" s="70" t="s">
        <v>42</v>
      </c>
      <c r="N4" s="71"/>
      <c r="O4" s="71"/>
      <c r="P4" s="73"/>
    </row>
    <row r="5" spans="1:16" s="4" customFormat="1" x14ac:dyDescent="0.2">
      <c r="A5" s="58" t="s">
        <v>52</v>
      </c>
      <c r="B5" s="59" t="s">
        <v>35</v>
      </c>
      <c r="C5" s="59" t="s">
        <v>53</v>
      </c>
      <c r="D5" s="64" t="s">
        <v>2</v>
      </c>
      <c r="E5" s="60" t="s">
        <v>28</v>
      </c>
      <c r="F5" s="60" t="s">
        <v>44</v>
      </c>
      <c r="G5" s="60" t="s">
        <v>45</v>
      </c>
      <c r="H5" s="63" t="s">
        <v>46</v>
      </c>
      <c r="I5" s="60" t="s">
        <v>2</v>
      </c>
      <c r="J5" s="60" t="s">
        <v>28</v>
      </c>
      <c r="K5" s="61" t="s">
        <v>46</v>
      </c>
      <c r="L5" s="61" t="s">
        <v>38</v>
      </c>
      <c r="M5" s="58" t="s">
        <v>2</v>
      </c>
      <c r="N5" s="61" t="s">
        <v>28</v>
      </c>
      <c r="O5" s="61" t="s">
        <v>46</v>
      </c>
      <c r="P5" s="65" t="s">
        <v>38</v>
      </c>
    </row>
    <row r="6" spans="1:16" x14ac:dyDescent="0.2">
      <c r="A6" s="52"/>
      <c r="B6" s="40">
        <v>1</v>
      </c>
      <c r="C6" s="55">
        <v>306</v>
      </c>
      <c r="D6" s="55">
        <v>217.395737</v>
      </c>
      <c r="E6" s="40">
        <v>158.29108299999999</v>
      </c>
      <c r="F6" s="40">
        <v>37.897272999999998</v>
      </c>
      <c r="G6" s="40">
        <v>19.389209999999999</v>
      </c>
      <c r="H6" s="56">
        <v>0</v>
      </c>
      <c r="I6" s="40">
        <v>129</v>
      </c>
      <c r="J6" s="40">
        <v>69</v>
      </c>
      <c r="K6" s="41">
        <v>4</v>
      </c>
      <c r="L6" s="53">
        <f t="shared" ref="L6:L69" si="0">I6-J6-K6</f>
        <v>56</v>
      </c>
      <c r="M6" s="57">
        <v>72</v>
      </c>
      <c r="N6" s="41">
        <v>35</v>
      </c>
      <c r="O6" s="41">
        <v>3</v>
      </c>
      <c r="P6" s="53">
        <f>M6-N6-O6</f>
        <v>34</v>
      </c>
    </row>
    <row r="7" spans="1:16" x14ac:dyDescent="0.2">
      <c r="A7" s="54"/>
      <c r="B7" s="40">
        <v>2</v>
      </c>
      <c r="C7" s="55">
        <v>1073</v>
      </c>
      <c r="D7" s="55">
        <v>706.73901000000001</v>
      </c>
      <c r="E7" s="40">
        <v>337.3399</v>
      </c>
      <c r="F7" s="40">
        <v>112.15689999999999</v>
      </c>
      <c r="G7" s="40">
        <v>231.69591</v>
      </c>
      <c r="H7" s="56">
        <v>25.546301</v>
      </c>
      <c r="I7" s="40">
        <v>336</v>
      </c>
      <c r="J7" s="40">
        <v>183</v>
      </c>
      <c r="K7" s="41">
        <v>8</v>
      </c>
      <c r="L7" s="53">
        <f t="shared" si="0"/>
        <v>145</v>
      </c>
      <c r="M7" s="57">
        <v>185</v>
      </c>
      <c r="N7" s="41">
        <v>100</v>
      </c>
      <c r="O7" s="41">
        <v>3</v>
      </c>
      <c r="P7" s="53">
        <f t="shared" ref="P7:P84" si="1">M7-N7-O7</f>
        <v>82</v>
      </c>
    </row>
    <row r="8" spans="1:16" x14ac:dyDescent="0.2">
      <c r="A8" s="54"/>
      <c r="B8" s="40">
        <v>3</v>
      </c>
      <c r="C8" s="55">
        <v>490</v>
      </c>
      <c r="D8" s="55">
        <v>297.99465400000003</v>
      </c>
      <c r="E8" s="40">
        <v>80.738994000000005</v>
      </c>
      <c r="F8" s="40">
        <v>207.05880300000001</v>
      </c>
      <c r="G8" s="40">
        <v>0</v>
      </c>
      <c r="H8" s="56">
        <v>10.19685</v>
      </c>
      <c r="I8" s="40">
        <v>282</v>
      </c>
      <c r="J8" s="40">
        <v>101</v>
      </c>
      <c r="K8" s="41">
        <v>8</v>
      </c>
      <c r="L8" s="53">
        <f t="shared" si="0"/>
        <v>173</v>
      </c>
      <c r="M8" s="57">
        <v>227</v>
      </c>
      <c r="N8" s="41">
        <v>74</v>
      </c>
      <c r="O8" s="41">
        <v>6</v>
      </c>
      <c r="P8" s="53">
        <f t="shared" si="1"/>
        <v>147</v>
      </c>
    </row>
    <row r="9" spans="1:16" x14ac:dyDescent="0.2">
      <c r="A9" s="54"/>
      <c r="B9" s="40">
        <v>4</v>
      </c>
      <c r="C9" s="55">
        <v>0</v>
      </c>
      <c r="D9" s="55">
        <v>0</v>
      </c>
      <c r="E9" s="40">
        <v>0</v>
      </c>
      <c r="F9" s="40">
        <v>0</v>
      </c>
      <c r="G9" s="40">
        <v>0</v>
      </c>
      <c r="H9" s="56">
        <v>0</v>
      </c>
      <c r="I9" s="40">
        <v>0</v>
      </c>
      <c r="J9" s="40">
        <v>0</v>
      </c>
      <c r="K9" s="41">
        <v>0</v>
      </c>
      <c r="L9" s="53">
        <f t="shared" si="0"/>
        <v>0</v>
      </c>
      <c r="M9" s="57">
        <v>0</v>
      </c>
      <c r="N9" s="41">
        <v>0</v>
      </c>
      <c r="O9" s="41">
        <v>0</v>
      </c>
      <c r="P9" s="53">
        <f t="shared" si="1"/>
        <v>0</v>
      </c>
    </row>
    <row r="10" spans="1:16" x14ac:dyDescent="0.2">
      <c r="A10" s="52"/>
      <c r="B10" s="40">
        <v>5</v>
      </c>
      <c r="C10" s="55">
        <v>427</v>
      </c>
      <c r="D10" s="55">
        <v>289.84280699999999</v>
      </c>
      <c r="E10" s="40">
        <v>233.0718</v>
      </c>
      <c r="F10" s="40">
        <v>34.952829999999999</v>
      </c>
      <c r="G10" s="40">
        <v>21.818180999999999</v>
      </c>
      <c r="H10" s="56">
        <v>0</v>
      </c>
      <c r="I10" s="40">
        <v>213</v>
      </c>
      <c r="J10" s="40">
        <v>125</v>
      </c>
      <c r="K10" s="41">
        <v>2</v>
      </c>
      <c r="L10" s="53">
        <f t="shared" si="0"/>
        <v>86</v>
      </c>
      <c r="M10" s="57">
        <v>107</v>
      </c>
      <c r="N10" s="41">
        <v>63</v>
      </c>
      <c r="O10" s="41">
        <v>1</v>
      </c>
      <c r="P10" s="53">
        <f t="shared" si="1"/>
        <v>43</v>
      </c>
    </row>
    <row r="11" spans="1:16" x14ac:dyDescent="0.2">
      <c r="A11" s="54"/>
      <c r="B11" s="40">
        <v>6</v>
      </c>
      <c r="C11" s="55">
        <v>69</v>
      </c>
      <c r="D11" s="55">
        <v>47.873989000000002</v>
      </c>
      <c r="E11" s="40">
        <v>16.388193000000001</v>
      </c>
      <c r="F11" s="40">
        <v>13.787887</v>
      </c>
      <c r="G11" s="40">
        <v>1.2799990000000001</v>
      </c>
      <c r="H11" s="56">
        <v>16.417909999999999</v>
      </c>
      <c r="I11" s="40">
        <v>25</v>
      </c>
      <c r="J11" s="40">
        <v>13</v>
      </c>
      <c r="K11" s="41">
        <v>0</v>
      </c>
      <c r="L11" s="53">
        <f t="shared" si="0"/>
        <v>12</v>
      </c>
      <c r="M11" s="57">
        <v>13</v>
      </c>
      <c r="N11" s="41">
        <v>6</v>
      </c>
      <c r="O11" s="41">
        <v>0</v>
      </c>
      <c r="P11" s="53">
        <f t="shared" si="1"/>
        <v>7</v>
      </c>
    </row>
    <row r="12" spans="1:16" x14ac:dyDescent="0.2">
      <c r="A12" s="54"/>
      <c r="B12" s="40">
        <v>7</v>
      </c>
      <c r="C12" s="55">
        <v>557</v>
      </c>
      <c r="D12" s="55">
        <v>354.90362499999998</v>
      </c>
      <c r="E12" s="40">
        <v>141.08098000000001</v>
      </c>
      <c r="F12" s="40">
        <v>100.757639</v>
      </c>
      <c r="G12" s="40">
        <v>110.07993</v>
      </c>
      <c r="H12" s="56">
        <v>2.9850750000000001</v>
      </c>
      <c r="I12" s="40">
        <v>254</v>
      </c>
      <c r="J12" s="40">
        <v>105</v>
      </c>
      <c r="K12" s="41">
        <v>4</v>
      </c>
      <c r="L12" s="53">
        <f t="shared" si="0"/>
        <v>145</v>
      </c>
      <c r="M12" s="57">
        <v>166</v>
      </c>
      <c r="N12" s="41">
        <v>61</v>
      </c>
      <c r="O12" s="41">
        <v>4</v>
      </c>
      <c r="P12" s="53">
        <f t="shared" si="1"/>
        <v>101</v>
      </c>
    </row>
    <row r="13" spans="1:16" x14ac:dyDescent="0.2">
      <c r="A13" s="54"/>
      <c r="B13" s="40">
        <v>8</v>
      </c>
      <c r="C13" s="55">
        <v>798</v>
      </c>
      <c r="D13" s="55">
        <v>427.54213600000003</v>
      </c>
      <c r="E13" s="40">
        <v>249.63032100000001</v>
      </c>
      <c r="F13" s="40">
        <v>104.933666</v>
      </c>
      <c r="G13" s="40">
        <v>25.325752999999999</v>
      </c>
      <c r="H13" s="56">
        <v>47.652403999999997</v>
      </c>
      <c r="I13" s="40">
        <v>373</v>
      </c>
      <c r="J13" s="40">
        <v>260</v>
      </c>
      <c r="K13" s="41">
        <v>7</v>
      </c>
      <c r="L13" s="53">
        <f t="shared" si="0"/>
        <v>106</v>
      </c>
      <c r="M13" s="57">
        <v>209</v>
      </c>
      <c r="N13" s="41">
        <v>142</v>
      </c>
      <c r="O13" s="41">
        <v>7</v>
      </c>
      <c r="P13" s="53">
        <f t="shared" si="1"/>
        <v>60</v>
      </c>
    </row>
    <row r="14" spans="1:16" x14ac:dyDescent="0.2">
      <c r="A14" s="52"/>
      <c r="B14" s="40">
        <v>9</v>
      </c>
      <c r="C14" s="55">
        <v>1427</v>
      </c>
      <c r="D14" s="55">
        <v>700.95458699999995</v>
      </c>
      <c r="E14" s="40">
        <v>423.03319099999999</v>
      </c>
      <c r="F14" s="40">
        <v>150.84214299999999</v>
      </c>
      <c r="G14" s="40">
        <v>66.597350000000006</v>
      </c>
      <c r="H14" s="56">
        <v>60.481895999999999</v>
      </c>
      <c r="I14" s="40">
        <v>560</v>
      </c>
      <c r="J14" s="40">
        <v>365</v>
      </c>
      <c r="K14" s="41">
        <v>8</v>
      </c>
      <c r="L14" s="53">
        <f t="shared" si="0"/>
        <v>187</v>
      </c>
      <c r="M14" s="57">
        <v>300</v>
      </c>
      <c r="N14" s="41">
        <v>183</v>
      </c>
      <c r="O14" s="41">
        <v>5</v>
      </c>
      <c r="P14" s="53">
        <f t="shared" si="1"/>
        <v>112</v>
      </c>
    </row>
    <row r="15" spans="1:16" x14ac:dyDescent="0.2">
      <c r="A15" s="54"/>
      <c r="B15" s="40">
        <v>10</v>
      </c>
      <c r="C15" s="55">
        <v>707</v>
      </c>
      <c r="D15" s="55">
        <v>401.15860199999997</v>
      </c>
      <c r="E15" s="40">
        <v>280.80468500000001</v>
      </c>
      <c r="F15" s="40">
        <v>65.569620999999998</v>
      </c>
      <c r="G15" s="40">
        <v>41.359648999999997</v>
      </c>
      <c r="H15" s="56">
        <v>13.424658000000001</v>
      </c>
      <c r="I15" s="40">
        <v>372</v>
      </c>
      <c r="J15" s="40">
        <v>213</v>
      </c>
      <c r="K15" s="41">
        <v>13</v>
      </c>
      <c r="L15" s="53">
        <f t="shared" si="0"/>
        <v>146</v>
      </c>
      <c r="M15" s="57">
        <v>246</v>
      </c>
      <c r="N15" s="41">
        <v>140</v>
      </c>
      <c r="O15" s="41">
        <v>8</v>
      </c>
      <c r="P15" s="53">
        <f t="shared" si="1"/>
        <v>98</v>
      </c>
    </row>
    <row r="16" spans="1:16" x14ac:dyDescent="0.2">
      <c r="A16" s="54"/>
      <c r="B16" s="40">
        <v>11</v>
      </c>
      <c r="C16" s="55">
        <v>1274</v>
      </c>
      <c r="D16" s="55">
        <v>593.16377</v>
      </c>
      <c r="E16" s="40">
        <v>274.97126300000002</v>
      </c>
      <c r="F16" s="40">
        <v>145.142382</v>
      </c>
      <c r="G16" s="40">
        <v>115.39828900000001</v>
      </c>
      <c r="H16" s="56">
        <v>57.651831000000001</v>
      </c>
      <c r="I16" s="40">
        <v>508</v>
      </c>
      <c r="J16" s="40">
        <v>222</v>
      </c>
      <c r="K16" s="41">
        <v>2</v>
      </c>
      <c r="L16" s="53">
        <f t="shared" si="0"/>
        <v>284</v>
      </c>
      <c r="M16" s="57">
        <v>245</v>
      </c>
      <c r="N16" s="41">
        <v>115</v>
      </c>
      <c r="O16" s="41">
        <v>2</v>
      </c>
      <c r="P16" s="53">
        <f t="shared" si="1"/>
        <v>128</v>
      </c>
    </row>
    <row r="17" spans="1:16" x14ac:dyDescent="0.2">
      <c r="A17" s="54"/>
      <c r="B17" s="40">
        <v>12</v>
      </c>
      <c r="C17" s="55">
        <v>601</v>
      </c>
      <c r="D17" s="55">
        <v>395.72580299999998</v>
      </c>
      <c r="E17" s="40">
        <v>150.89910699999999</v>
      </c>
      <c r="F17" s="40">
        <v>83.224564999999998</v>
      </c>
      <c r="G17" s="40">
        <v>25.334163</v>
      </c>
      <c r="H17" s="56">
        <v>136.26795999999999</v>
      </c>
      <c r="I17" s="40">
        <v>324</v>
      </c>
      <c r="J17" s="40">
        <v>144</v>
      </c>
      <c r="K17" s="41">
        <v>9</v>
      </c>
      <c r="L17" s="53">
        <f t="shared" si="0"/>
        <v>171</v>
      </c>
      <c r="M17" s="57">
        <v>142</v>
      </c>
      <c r="N17" s="41">
        <v>63</v>
      </c>
      <c r="O17" s="41">
        <v>2</v>
      </c>
      <c r="P17" s="53">
        <f t="shared" si="1"/>
        <v>77</v>
      </c>
    </row>
    <row r="18" spans="1:16" x14ac:dyDescent="0.2">
      <c r="A18" s="52"/>
      <c r="B18" s="40">
        <v>13</v>
      </c>
      <c r="C18" s="55">
        <v>471</v>
      </c>
      <c r="D18" s="55">
        <v>184.78656599999999</v>
      </c>
      <c r="E18" s="40">
        <v>106.213497</v>
      </c>
      <c r="F18" s="40">
        <v>33.368617999999998</v>
      </c>
      <c r="G18" s="40">
        <v>21.238938000000001</v>
      </c>
      <c r="H18" s="56">
        <v>13.965517</v>
      </c>
      <c r="I18" s="40">
        <v>207</v>
      </c>
      <c r="J18" s="40">
        <v>121</v>
      </c>
      <c r="K18" s="41">
        <v>4</v>
      </c>
      <c r="L18" s="53">
        <f t="shared" si="0"/>
        <v>82</v>
      </c>
      <c r="M18" s="57">
        <v>143</v>
      </c>
      <c r="N18" s="41">
        <v>81</v>
      </c>
      <c r="O18" s="41">
        <v>2</v>
      </c>
      <c r="P18" s="53">
        <f t="shared" si="1"/>
        <v>60</v>
      </c>
    </row>
    <row r="19" spans="1:16" x14ac:dyDescent="0.2">
      <c r="A19" s="54"/>
      <c r="B19" s="40">
        <v>14</v>
      </c>
      <c r="C19" s="55">
        <v>417</v>
      </c>
      <c r="D19" s="55">
        <v>179.70942700000001</v>
      </c>
      <c r="E19" s="40">
        <v>124.894263</v>
      </c>
      <c r="F19" s="40">
        <v>24.894048000000002</v>
      </c>
      <c r="G19" s="40">
        <v>16.283186000000001</v>
      </c>
      <c r="H19" s="56">
        <v>11.637931</v>
      </c>
      <c r="I19" s="40">
        <v>236</v>
      </c>
      <c r="J19" s="40">
        <v>147</v>
      </c>
      <c r="K19" s="41">
        <v>3</v>
      </c>
      <c r="L19" s="53">
        <f t="shared" si="0"/>
        <v>86</v>
      </c>
      <c r="M19" s="57">
        <v>146</v>
      </c>
      <c r="N19" s="41">
        <v>91</v>
      </c>
      <c r="O19" s="41">
        <v>2</v>
      </c>
      <c r="P19" s="53">
        <f t="shared" si="1"/>
        <v>53</v>
      </c>
    </row>
    <row r="20" spans="1:16" x14ac:dyDescent="0.2">
      <c r="A20" s="54"/>
      <c r="B20" s="40">
        <v>15</v>
      </c>
      <c r="C20" s="55">
        <v>280</v>
      </c>
      <c r="D20" s="55">
        <v>177.96943999999999</v>
      </c>
      <c r="E20" s="40">
        <v>90.845070000000007</v>
      </c>
      <c r="F20" s="40">
        <v>57.112054000000001</v>
      </c>
      <c r="G20" s="40">
        <v>4.6551720000000003</v>
      </c>
      <c r="H20" s="56">
        <v>20.357143000000001</v>
      </c>
      <c r="I20" s="40">
        <v>178</v>
      </c>
      <c r="J20" s="40">
        <v>79</v>
      </c>
      <c r="K20" s="41">
        <v>9</v>
      </c>
      <c r="L20" s="53">
        <f t="shared" si="0"/>
        <v>90</v>
      </c>
      <c r="M20" s="57">
        <v>122</v>
      </c>
      <c r="N20" s="41">
        <v>50</v>
      </c>
      <c r="O20" s="41">
        <v>4</v>
      </c>
      <c r="P20" s="53">
        <f t="shared" si="1"/>
        <v>68</v>
      </c>
    </row>
    <row r="21" spans="1:16" x14ac:dyDescent="0.2">
      <c r="A21" s="54"/>
      <c r="B21" s="40">
        <v>16</v>
      </c>
      <c r="C21" s="55">
        <v>274</v>
      </c>
      <c r="D21" s="55">
        <v>163.31457800000001</v>
      </c>
      <c r="E21" s="40">
        <v>64.788732999999993</v>
      </c>
      <c r="F21" s="40">
        <v>67.887913999999995</v>
      </c>
      <c r="G21" s="40">
        <v>11.637931</v>
      </c>
      <c r="H21" s="56">
        <v>15</v>
      </c>
      <c r="I21" s="40">
        <v>147</v>
      </c>
      <c r="J21" s="40">
        <v>64</v>
      </c>
      <c r="K21" s="41">
        <v>2</v>
      </c>
      <c r="L21" s="53">
        <f t="shared" si="0"/>
        <v>81</v>
      </c>
      <c r="M21" s="57">
        <v>97</v>
      </c>
      <c r="N21" s="41">
        <v>38</v>
      </c>
      <c r="O21" s="41">
        <v>2</v>
      </c>
      <c r="P21" s="53">
        <f t="shared" si="1"/>
        <v>57</v>
      </c>
    </row>
    <row r="22" spans="1:16" x14ac:dyDescent="0.2">
      <c r="A22" s="52"/>
      <c r="B22" s="40">
        <v>17</v>
      </c>
      <c r="C22" s="55">
        <v>574</v>
      </c>
      <c r="D22" s="55">
        <v>227.76584099999999</v>
      </c>
      <c r="E22" s="40">
        <v>162.78952799999999</v>
      </c>
      <c r="F22" s="40">
        <v>26.483029999999999</v>
      </c>
      <c r="G22" s="40">
        <v>18.407080000000001</v>
      </c>
      <c r="H22" s="56">
        <v>10.086207</v>
      </c>
      <c r="I22" s="40">
        <v>273</v>
      </c>
      <c r="J22" s="40">
        <v>173</v>
      </c>
      <c r="K22" s="41">
        <v>7</v>
      </c>
      <c r="L22" s="53">
        <f t="shared" si="0"/>
        <v>93</v>
      </c>
      <c r="M22" s="57">
        <v>164</v>
      </c>
      <c r="N22" s="41">
        <v>102</v>
      </c>
      <c r="O22" s="41">
        <v>5</v>
      </c>
      <c r="P22" s="53">
        <f t="shared" si="1"/>
        <v>57</v>
      </c>
    </row>
    <row r="23" spans="1:16" x14ac:dyDescent="0.2">
      <c r="A23" s="54"/>
      <c r="B23" s="40">
        <v>18</v>
      </c>
      <c r="C23" s="55">
        <v>514</v>
      </c>
      <c r="D23" s="55">
        <v>200.76020600000001</v>
      </c>
      <c r="E23" s="40">
        <v>128.63041699999999</v>
      </c>
      <c r="F23" s="40">
        <v>37.076242000000001</v>
      </c>
      <c r="G23" s="40">
        <v>24.070795</v>
      </c>
      <c r="H23" s="56">
        <v>6.9827589999999997</v>
      </c>
      <c r="I23" s="40">
        <v>229</v>
      </c>
      <c r="J23" s="40">
        <v>131</v>
      </c>
      <c r="K23" s="41">
        <v>4</v>
      </c>
      <c r="L23" s="53">
        <f t="shared" si="0"/>
        <v>94</v>
      </c>
      <c r="M23" s="57">
        <v>144</v>
      </c>
      <c r="N23" s="41">
        <v>81</v>
      </c>
      <c r="O23" s="41">
        <v>3</v>
      </c>
      <c r="P23" s="53">
        <f t="shared" si="1"/>
        <v>60</v>
      </c>
    </row>
    <row r="24" spans="1:16" x14ac:dyDescent="0.2">
      <c r="A24" s="54"/>
      <c r="B24" s="40">
        <v>19</v>
      </c>
      <c r="C24" s="55">
        <v>878</v>
      </c>
      <c r="D24" s="55">
        <v>471.42111</v>
      </c>
      <c r="E24" s="40">
        <v>312.67605800000001</v>
      </c>
      <c r="F24" s="40">
        <v>117.456869</v>
      </c>
      <c r="G24" s="40">
        <v>27.931034</v>
      </c>
      <c r="H24" s="56">
        <v>5.3571429999999998</v>
      </c>
      <c r="I24" s="40">
        <v>340</v>
      </c>
      <c r="J24" s="40">
        <v>213</v>
      </c>
      <c r="K24" s="41">
        <v>0</v>
      </c>
      <c r="L24" s="53">
        <f t="shared" si="0"/>
        <v>127</v>
      </c>
      <c r="M24" s="57">
        <v>189</v>
      </c>
      <c r="N24" s="41">
        <v>110</v>
      </c>
      <c r="O24" s="41">
        <v>0</v>
      </c>
      <c r="P24" s="53">
        <f t="shared" si="1"/>
        <v>79</v>
      </c>
    </row>
    <row r="25" spans="1:16" x14ac:dyDescent="0.2">
      <c r="A25" s="54"/>
      <c r="B25" s="40">
        <v>20</v>
      </c>
      <c r="C25" s="55">
        <v>243</v>
      </c>
      <c r="D25" s="55">
        <v>138.41144600000001</v>
      </c>
      <c r="E25" s="40">
        <v>70.422535999999994</v>
      </c>
      <c r="F25" s="40">
        <v>39.870680999999998</v>
      </c>
      <c r="G25" s="40">
        <v>13.189655</v>
      </c>
      <c r="H25" s="56">
        <v>13.928572000000001</v>
      </c>
      <c r="I25" s="40">
        <v>121</v>
      </c>
      <c r="J25" s="40">
        <v>65</v>
      </c>
      <c r="K25" s="41">
        <v>1</v>
      </c>
      <c r="L25" s="53">
        <f t="shared" si="0"/>
        <v>55</v>
      </c>
      <c r="M25" s="57">
        <v>71</v>
      </c>
      <c r="N25" s="41">
        <v>30</v>
      </c>
      <c r="O25" s="41">
        <v>1</v>
      </c>
      <c r="P25" s="53">
        <f t="shared" si="1"/>
        <v>40</v>
      </c>
    </row>
    <row r="26" spans="1:16" x14ac:dyDescent="0.2">
      <c r="A26" s="52"/>
      <c r="B26" s="40">
        <v>21</v>
      </c>
      <c r="C26" s="55">
        <v>686</v>
      </c>
      <c r="D26" s="55">
        <v>541.05113500000004</v>
      </c>
      <c r="E26" s="40">
        <v>269.57559800000001</v>
      </c>
      <c r="F26" s="40">
        <v>138.713967</v>
      </c>
      <c r="G26" s="40">
        <v>108.972601</v>
      </c>
      <c r="H26" s="56">
        <v>17.122302000000001</v>
      </c>
      <c r="I26" s="40">
        <v>363</v>
      </c>
      <c r="J26" s="40">
        <v>152</v>
      </c>
      <c r="K26" s="41">
        <v>5</v>
      </c>
      <c r="L26" s="53">
        <f t="shared" si="0"/>
        <v>206</v>
      </c>
      <c r="M26" s="57">
        <v>279</v>
      </c>
      <c r="N26" s="41">
        <v>115</v>
      </c>
      <c r="O26" s="41">
        <v>2</v>
      </c>
      <c r="P26" s="53">
        <f t="shared" si="1"/>
        <v>162</v>
      </c>
    </row>
    <row r="27" spans="1:16" x14ac:dyDescent="0.2">
      <c r="A27" s="54"/>
      <c r="B27" s="40">
        <v>22</v>
      </c>
      <c r="C27" s="55">
        <v>484</v>
      </c>
      <c r="D27" s="55">
        <v>406.64251300000001</v>
      </c>
      <c r="E27" s="40">
        <v>154.58181500000001</v>
      </c>
      <c r="F27" s="40">
        <v>124.74277600000001</v>
      </c>
      <c r="G27" s="40">
        <v>108.97260300000001</v>
      </c>
      <c r="H27" s="56">
        <v>18.345323</v>
      </c>
      <c r="I27" s="40">
        <v>342</v>
      </c>
      <c r="J27" s="40">
        <v>126</v>
      </c>
      <c r="K27" s="41">
        <v>8</v>
      </c>
      <c r="L27" s="53">
        <f t="shared" si="0"/>
        <v>208</v>
      </c>
      <c r="M27" s="57">
        <v>281</v>
      </c>
      <c r="N27" s="41">
        <v>96</v>
      </c>
      <c r="O27" s="41">
        <v>4</v>
      </c>
      <c r="P27" s="53">
        <f t="shared" si="1"/>
        <v>181</v>
      </c>
    </row>
    <row r="28" spans="1:16" x14ac:dyDescent="0.2">
      <c r="A28" s="54"/>
      <c r="B28" s="40">
        <v>23</v>
      </c>
      <c r="C28" s="55">
        <v>937</v>
      </c>
      <c r="D28" s="55">
        <v>708.37335099999996</v>
      </c>
      <c r="E28" s="40">
        <v>309.16362199999998</v>
      </c>
      <c r="F28" s="40">
        <v>207.57198600000001</v>
      </c>
      <c r="G28" s="40">
        <v>139.38356200000001</v>
      </c>
      <c r="H28" s="56">
        <v>48.920864000000002</v>
      </c>
      <c r="I28" s="40">
        <v>522</v>
      </c>
      <c r="J28" s="40">
        <v>224</v>
      </c>
      <c r="K28" s="41">
        <v>21</v>
      </c>
      <c r="L28" s="53">
        <f t="shared" si="0"/>
        <v>277</v>
      </c>
      <c r="M28" s="57">
        <v>388</v>
      </c>
      <c r="N28" s="41">
        <v>158</v>
      </c>
      <c r="O28" s="41">
        <v>16</v>
      </c>
      <c r="P28" s="53">
        <f t="shared" si="1"/>
        <v>214</v>
      </c>
    </row>
    <row r="29" spans="1:16" x14ac:dyDescent="0.2">
      <c r="A29" s="54"/>
      <c r="B29" s="40">
        <v>24</v>
      </c>
      <c r="C29" s="55">
        <v>751</v>
      </c>
      <c r="D29" s="55">
        <v>615.00001099999997</v>
      </c>
      <c r="E29" s="40">
        <v>185.00000199999999</v>
      </c>
      <c r="F29" s="40">
        <v>274.99999800000001</v>
      </c>
      <c r="G29" s="40">
        <v>104.99999800000001</v>
      </c>
      <c r="H29" s="56">
        <v>49.999999000000003</v>
      </c>
      <c r="I29" s="40">
        <v>512</v>
      </c>
      <c r="J29" s="40">
        <v>169</v>
      </c>
      <c r="K29" s="41">
        <v>16</v>
      </c>
      <c r="L29" s="53">
        <f t="shared" si="0"/>
        <v>327</v>
      </c>
      <c r="M29" s="57">
        <v>414</v>
      </c>
      <c r="N29" s="41">
        <v>131</v>
      </c>
      <c r="O29" s="41">
        <v>12</v>
      </c>
      <c r="P29" s="53">
        <f t="shared" si="1"/>
        <v>271</v>
      </c>
    </row>
    <row r="30" spans="1:16" x14ac:dyDescent="0.2">
      <c r="A30" s="52"/>
      <c r="B30" s="40">
        <v>25</v>
      </c>
      <c r="C30" s="55">
        <v>1410</v>
      </c>
      <c r="D30" s="55">
        <v>808.80121799999995</v>
      </c>
      <c r="E30" s="40">
        <v>106.986502</v>
      </c>
      <c r="F30" s="40">
        <v>599.52191500000004</v>
      </c>
      <c r="G30" s="40">
        <v>18.646999000000001</v>
      </c>
      <c r="H30" s="56">
        <v>83.645798999999997</v>
      </c>
      <c r="I30" s="40">
        <v>1022</v>
      </c>
      <c r="J30" s="40">
        <v>265</v>
      </c>
      <c r="K30" s="41">
        <v>54</v>
      </c>
      <c r="L30" s="53">
        <f t="shared" si="0"/>
        <v>703</v>
      </c>
      <c r="M30" s="57">
        <v>845</v>
      </c>
      <c r="N30" s="41">
        <v>207</v>
      </c>
      <c r="O30" s="41">
        <v>36</v>
      </c>
      <c r="P30" s="53">
        <f t="shared" si="1"/>
        <v>602</v>
      </c>
    </row>
    <row r="31" spans="1:16" x14ac:dyDescent="0.2">
      <c r="A31" s="52"/>
      <c r="B31" s="40">
        <v>26</v>
      </c>
      <c r="C31" s="55">
        <v>912</v>
      </c>
      <c r="D31" s="55">
        <v>760.65708099999995</v>
      </c>
      <c r="E31" s="40">
        <v>209.016097</v>
      </c>
      <c r="F31" s="40">
        <v>390.43203099999999</v>
      </c>
      <c r="G31" s="40">
        <v>128.76215400000001</v>
      </c>
      <c r="H31" s="56">
        <v>32.446784000000001</v>
      </c>
      <c r="I31" s="40">
        <v>712</v>
      </c>
      <c r="J31" s="40">
        <v>186</v>
      </c>
      <c r="K31" s="41">
        <v>33</v>
      </c>
      <c r="L31" s="53">
        <f t="shared" si="0"/>
        <v>493</v>
      </c>
      <c r="M31" s="57">
        <v>603</v>
      </c>
      <c r="N31" s="41">
        <v>153</v>
      </c>
      <c r="O31" s="41">
        <v>26</v>
      </c>
      <c r="P31" s="53">
        <f t="shared" si="1"/>
        <v>424</v>
      </c>
    </row>
    <row r="32" spans="1:16" x14ac:dyDescent="0.2">
      <c r="A32" s="52"/>
      <c r="B32" s="40">
        <v>27</v>
      </c>
      <c r="C32" s="55">
        <v>538</v>
      </c>
      <c r="D32" s="55">
        <v>454.78195599999998</v>
      </c>
      <c r="E32" s="40">
        <v>102.51741800000001</v>
      </c>
      <c r="F32" s="40">
        <v>284.44217600000002</v>
      </c>
      <c r="G32" s="40">
        <v>54.215643999999998</v>
      </c>
      <c r="H32" s="56">
        <v>13.606717</v>
      </c>
      <c r="I32" s="40">
        <v>402</v>
      </c>
      <c r="J32" s="40">
        <v>73</v>
      </c>
      <c r="K32" s="41">
        <v>14</v>
      </c>
      <c r="L32" s="53">
        <f t="shared" si="0"/>
        <v>315</v>
      </c>
      <c r="M32" s="57">
        <v>345</v>
      </c>
      <c r="N32" s="41">
        <v>65</v>
      </c>
      <c r="O32" s="41">
        <v>8</v>
      </c>
      <c r="P32" s="53">
        <f t="shared" si="1"/>
        <v>272</v>
      </c>
    </row>
    <row r="33" spans="1:16" x14ac:dyDescent="0.2">
      <c r="A33" s="52"/>
      <c r="B33" s="40">
        <v>28</v>
      </c>
      <c r="C33" s="55">
        <v>1980</v>
      </c>
      <c r="D33" s="55">
        <v>1165.01387</v>
      </c>
      <c r="E33" s="40">
        <v>348.070356</v>
      </c>
      <c r="F33" s="40">
        <v>468.35771499999998</v>
      </c>
      <c r="G33" s="40">
        <v>80.880726999999993</v>
      </c>
      <c r="H33" s="56">
        <v>267.70506899999998</v>
      </c>
      <c r="I33" s="40">
        <v>1393</v>
      </c>
      <c r="J33" s="40">
        <v>335</v>
      </c>
      <c r="K33" s="41">
        <v>84</v>
      </c>
      <c r="L33" s="53">
        <f t="shared" si="0"/>
        <v>974</v>
      </c>
      <c r="M33" s="57">
        <v>1189</v>
      </c>
      <c r="N33" s="41">
        <v>296</v>
      </c>
      <c r="O33" s="41">
        <v>62</v>
      </c>
      <c r="P33" s="53">
        <f t="shared" si="1"/>
        <v>831</v>
      </c>
    </row>
    <row r="34" spans="1:16" x14ac:dyDescent="0.2">
      <c r="A34" s="52"/>
      <c r="B34" s="40">
        <v>29</v>
      </c>
      <c r="C34" s="55">
        <v>1549</v>
      </c>
      <c r="D34" s="55">
        <v>980.77553699999999</v>
      </c>
      <c r="E34" s="40">
        <v>281.91642100000001</v>
      </c>
      <c r="F34" s="40">
        <v>458.79558600000001</v>
      </c>
      <c r="G34" s="40">
        <v>127.619005</v>
      </c>
      <c r="H34" s="56">
        <v>112.44450399999999</v>
      </c>
      <c r="I34" s="40">
        <v>990</v>
      </c>
      <c r="J34" s="40">
        <v>271</v>
      </c>
      <c r="K34" s="41">
        <v>23</v>
      </c>
      <c r="L34" s="53">
        <f t="shared" si="0"/>
        <v>696</v>
      </c>
      <c r="M34" s="57">
        <v>845</v>
      </c>
      <c r="N34" s="41">
        <v>220</v>
      </c>
      <c r="O34" s="41">
        <v>19</v>
      </c>
      <c r="P34" s="53">
        <f t="shared" si="1"/>
        <v>606</v>
      </c>
    </row>
    <row r="35" spans="1:16" x14ac:dyDescent="0.2">
      <c r="A35" s="52"/>
      <c r="B35" s="40">
        <v>30</v>
      </c>
      <c r="C35" s="55">
        <v>899</v>
      </c>
      <c r="D35" s="55">
        <v>448.91197199999999</v>
      </c>
      <c r="E35" s="40">
        <v>299.95192400000002</v>
      </c>
      <c r="F35" s="40">
        <v>102.60869599999999</v>
      </c>
      <c r="G35" s="40">
        <v>24.806771999999999</v>
      </c>
      <c r="H35" s="56">
        <v>21.544575999999999</v>
      </c>
      <c r="I35" s="40">
        <v>385</v>
      </c>
      <c r="J35" s="40">
        <v>291</v>
      </c>
      <c r="K35" s="41">
        <v>7</v>
      </c>
      <c r="L35" s="53">
        <f t="shared" si="0"/>
        <v>87</v>
      </c>
      <c r="M35" s="57">
        <v>209</v>
      </c>
      <c r="N35" s="41">
        <v>162</v>
      </c>
      <c r="O35" s="41">
        <v>2</v>
      </c>
      <c r="P35" s="53">
        <f t="shared" si="1"/>
        <v>45</v>
      </c>
    </row>
    <row r="36" spans="1:16" x14ac:dyDescent="0.2">
      <c r="A36" s="52"/>
      <c r="B36" s="40">
        <v>31</v>
      </c>
      <c r="C36" s="55">
        <v>868</v>
      </c>
      <c r="D36" s="55">
        <v>430.84074099999998</v>
      </c>
      <c r="E36" s="40">
        <v>187.39511999999999</v>
      </c>
      <c r="F36" s="40">
        <v>78.260869999999997</v>
      </c>
      <c r="G36" s="40">
        <v>53.614635</v>
      </c>
      <c r="H36" s="56">
        <v>111.570117</v>
      </c>
      <c r="I36" s="40">
        <v>301</v>
      </c>
      <c r="J36" s="40">
        <v>127</v>
      </c>
      <c r="K36" s="41">
        <v>68</v>
      </c>
      <c r="L36" s="53">
        <f t="shared" si="0"/>
        <v>106</v>
      </c>
      <c r="M36" s="57">
        <v>134</v>
      </c>
      <c r="N36" s="41">
        <v>58</v>
      </c>
      <c r="O36" s="41">
        <v>42</v>
      </c>
      <c r="P36" s="53">
        <f t="shared" si="1"/>
        <v>34</v>
      </c>
    </row>
    <row r="37" spans="1:16" x14ac:dyDescent="0.2">
      <c r="A37" s="52"/>
      <c r="B37" s="40">
        <v>32</v>
      </c>
      <c r="C37" s="55">
        <v>1230</v>
      </c>
      <c r="D37" s="55">
        <v>439.731202</v>
      </c>
      <c r="E37" s="40">
        <v>164.266929</v>
      </c>
      <c r="F37" s="40">
        <v>55.496386999999999</v>
      </c>
      <c r="G37" s="40">
        <v>181.01782800000001</v>
      </c>
      <c r="H37" s="56">
        <v>38.950049</v>
      </c>
      <c r="I37" s="40">
        <v>371</v>
      </c>
      <c r="J37" s="40">
        <v>255</v>
      </c>
      <c r="K37" s="41">
        <v>7</v>
      </c>
      <c r="L37" s="53">
        <f t="shared" si="0"/>
        <v>109</v>
      </c>
      <c r="M37" s="57">
        <v>167</v>
      </c>
      <c r="N37" s="41">
        <v>129</v>
      </c>
      <c r="O37" s="41">
        <v>0</v>
      </c>
      <c r="P37" s="53">
        <f t="shared" si="1"/>
        <v>38</v>
      </c>
    </row>
    <row r="38" spans="1:16" x14ac:dyDescent="0.2">
      <c r="A38" s="52"/>
      <c r="B38" s="40">
        <v>33</v>
      </c>
      <c r="C38" s="55">
        <v>1368</v>
      </c>
      <c r="D38" s="55">
        <v>700.26871500000004</v>
      </c>
      <c r="E38" s="40">
        <v>225.732967</v>
      </c>
      <c r="F38" s="40">
        <v>164.50370799999999</v>
      </c>
      <c r="G38" s="40">
        <v>283.982169</v>
      </c>
      <c r="H38" s="56">
        <v>26.049852999999999</v>
      </c>
      <c r="I38" s="40">
        <v>506</v>
      </c>
      <c r="J38" s="40">
        <v>280</v>
      </c>
      <c r="K38" s="41">
        <v>12</v>
      </c>
      <c r="L38" s="53">
        <f t="shared" si="0"/>
        <v>214</v>
      </c>
      <c r="M38" s="57">
        <v>244</v>
      </c>
      <c r="N38" s="41">
        <v>153</v>
      </c>
      <c r="O38" s="41">
        <v>9</v>
      </c>
      <c r="P38" s="53">
        <f t="shared" si="1"/>
        <v>82</v>
      </c>
    </row>
    <row r="39" spans="1:16" x14ac:dyDescent="0.2">
      <c r="A39" s="52"/>
      <c r="B39" s="40">
        <v>34</v>
      </c>
      <c r="C39" s="55">
        <v>1662</v>
      </c>
      <c r="D39" s="55">
        <v>654.99991399999999</v>
      </c>
      <c r="E39" s="40">
        <v>454.999909</v>
      </c>
      <c r="F39" s="40">
        <v>84.999999000000003</v>
      </c>
      <c r="G39" s="40">
        <v>54.999997999999998</v>
      </c>
      <c r="H39" s="56">
        <v>30</v>
      </c>
      <c r="I39" s="40">
        <v>523</v>
      </c>
      <c r="J39" s="40">
        <v>302</v>
      </c>
      <c r="K39" s="41">
        <v>35</v>
      </c>
      <c r="L39" s="53">
        <f t="shared" si="0"/>
        <v>186</v>
      </c>
      <c r="M39" s="57">
        <v>288</v>
      </c>
      <c r="N39" s="41">
        <v>157</v>
      </c>
      <c r="O39" s="41">
        <v>19</v>
      </c>
      <c r="P39" s="53">
        <f t="shared" si="1"/>
        <v>112</v>
      </c>
    </row>
    <row r="40" spans="1:16" x14ac:dyDescent="0.2">
      <c r="A40" s="52"/>
      <c r="B40" s="40">
        <v>35</v>
      </c>
      <c r="C40" s="55">
        <v>882</v>
      </c>
      <c r="D40" s="55">
        <v>407.85525699999999</v>
      </c>
      <c r="E40" s="40">
        <v>282.85123900000002</v>
      </c>
      <c r="F40" s="40">
        <v>66.785717000000005</v>
      </c>
      <c r="G40" s="40">
        <v>53.932581999999996</v>
      </c>
      <c r="H40" s="56">
        <v>0</v>
      </c>
      <c r="I40" s="40">
        <v>324</v>
      </c>
      <c r="J40" s="40">
        <v>220</v>
      </c>
      <c r="K40" s="41">
        <v>7</v>
      </c>
      <c r="L40" s="53">
        <f t="shared" si="0"/>
        <v>97</v>
      </c>
      <c r="M40" s="57">
        <v>165</v>
      </c>
      <c r="N40" s="41">
        <v>119</v>
      </c>
      <c r="O40" s="41">
        <v>5</v>
      </c>
      <c r="P40" s="53">
        <f t="shared" si="1"/>
        <v>41</v>
      </c>
    </row>
    <row r="41" spans="1:16" x14ac:dyDescent="0.2">
      <c r="A41" s="52"/>
      <c r="B41" s="40">
        <v>36</v>
      </c>
      <c r="C41" s="55">
        <v>1074</v>
      </c>
      <c r="D41" s="55">
        <v>446.33587899999998</v>
      </c>
      <c r="E41" s="40">
        <v>227.53112200000001</v>
      </c>
      <c r="F41" s="40">
        <v>79.384530999999996</v>
      </c>
      <c r="G41" s="40">
        <v>92.541437999999999</v>
      </c>
      <c r="H41" s="56">
        <v>46.878787000000003</v>
      </c>
      <c r="I41" s="40">
        <v>507</v>
      </c>
      <c r="J41" s="40">
        <v>254</v>
      </c>
      <c r="K41" s="41">
        <v>35</v>
      </c>
      <c r="L41" s="53">
        <f t="shared" si="0"/>
        <v>218</v>
      </c>
      <c r="M41" s="57">
        <v>312</v>
      </c>
      <c r="N41" s="41">
        <v>145</v>
      </c>
      <c r="O41" s="41">
        <v>24</v>
      </c>
      <c r="P41" s="53">
        <f t="shared" si="1"/>
        <v>143</v>
      </c>
    </row>
    <row r="42" spans="1:16" x14ac:dyDescent="0.2">
      <c r="A42" s="52"/>
      <c r="B42" s="40">
        <v>37</v>
      </c>
      <c r="C42" s="55">
        <v>763</v>
      </c>
      <c r="D42" s="55">
        <v>297.96590900000001</v>
      </c>
      <c r="E42" s="40">
        <v>217.779799</v>
      </c>
      <c r="F42" s="40">
        <v>61.846086999999997</v>
      </c>
      <c r="G42" s="40">
        <v>12.43094</v>
      </c>
      <c r="H42" s="56">
        <v>5.9090910000000001</v>
      </c>
      <c r="I42" s="40">
        <v>267</v>
      </c>
      <c r="J42" s="40">
        <v>182</v>
      </c>
      <c r="K42" s="41">
        <v>2</v>
      </c>
      <c r="L42" s="53">
        <f t="shared" si="0"/>
        <v>83</v>
      </c>
      <c r="M42" s="57">
        <v>168</v>
      </c>
      <c r="N42" s="41">
        <v>106</v>
      </c>
      <c r="O42" s="41">
        <v>2</v>
      </c>
      <c r="P42" s="53">
        <f t="shared" si="1"/>
        <v>60</v>
      </c>
    </row>
    <row r="43" spans="1:16" x14ac:dyDescent="0.2">
      <c r="A43" s="52"/>
      <c r="B43" s="40">
        <v>38</v>
      </c>
      <c r="C43" s="55">
        <v>1375</v>
      </c>
      <c r="D43" s="55">
        <v>1557.1291920000001</v>
      </c>
      <c r="E43" s="40">
        <v>918.42825700000003</v>
      </c>
      <c r="F43" s="40">
        <v>454.146908</v>
      </c>
      <c r="G43" s="40">
        <v>102.735849</v>
      </c>
      <c r="H43" s="56">
        <v>79.999999000000003</v>
      </c>
      <c r="I43" s="40">
        <v>725</v>
      </c>
      <c r="J43" s="40">
        <v>335</v>
      </c>
      <c r="K43" s="41">
        <v>21</v>
      </c>
      <c r="L43" s="53">
        <f t="shared" si="0"/>
        <v>369</v>
      </c>
      <c r="M43" s="57">
        <v>540</v>
      </c>
      <c r="N43" s="41">
        <v>239</v>
      </c>
      <c r="O43" s="41">
        <v>16</v>
      </c>
      <c r="P43" s="53">
        <f t="shared" si="1"/>
        <v>285</v>
      </c>
    </row>
    <row r="44" spans="1:16" x14ac:dyDescent="0.2">
      <c r="A44" s="52"/>
      <c r="B44" s="40">
        <v>39</v>
      </c>
      <c r="C44" s="55">
        <v>510</v>
      </c>
      <c r="D44" s="55">
        <v>379.16617100000002</v>
      </c>
      <c r="E44" s="40">
        <v>235.09537</v>
      </c>
      <c r="F44" s="40">
        <v>84.166668000000001</v>
      </c>
      <c r="G44" s="40">
        <v>27.336404999999999</v>
      </c>
      <c r="H44" s="56">
        <v>31.678832</v>
      </c>
      <c r="I44" s="40">
        <v>248</v>
      </c>
      <c r="J44" s="40">
        <v>126</v>
      </c>
      <c r="K44" s="41">
        <v>15</v>
      </c>
      <c r="L44" s="53">
        <f t="shared" si="0"/>
        <v>107</v>
      </c>
      <c r="M44" s="57">
        <v>181</v>
      </c>
      <c r="N44" s="41">
        <v>89</v>
      </c>
      <c r="O44" s="41">
        <v>13</v>
      </c>
      <c r="P44" s="53">
        <f t="shared" si="1"/>
        <v>79</v>
      </c>
    </row>
    <row r="45" spans="1:16" x14ac:dyDescent="0.2">
      <c r="A45" s="52"/>
      <c r="B45" s="40">
        <v>40</v>
      </c>
      <c r="C45" s="55">
        <v>1306</v>
      </c>
      <c r="D45" s="55">
        <v>830.60674200000005</v>
      </c>
      <c r="E45" s="40">
        <v>287.197451</v>
      </c>
      <c r="F45" s="40">
        <v>385.93157500000001</v>
      </c>
      <c r="G45" s="40">
        <v>2.0521739999999999</v>
      </c>
      <c r="H45" s="56">
        <v>80.425535999999994</v>
      </c>
      <c r="I45" s="40">
        <v>693</v>
      </c>
      <c r="J45" s="40">
        <v>308</v>
      </c>
      <c r="K45" s="41">
        <v>35</v>
      </c>
      <c r="L45" s="53">
        <f t="shared" si="0"/>
        <v>350</v>
      </c>
      <c r="M45" s="57">
        <v>498</v>
      </c>
      <c r="N45" s="41">
        <v>200</v>
      </c>
      <c r="O45" s="41">
        <v>32</v>
      </c>
      <c r="P45" s="53">
        <f t="shared" si="1"/>
        <v>266</v>
      </c>
    </row>
    <row r="46" spans="1:16" x14ac:dyDescent="0.2">
      <c r="A46" s="52"/>
      <c r="B46" s="40">
        <v>41</v>
      </c>
      <c r="C46" s="55">
        <v>836</v>
      </c>
      <c r="D46" s="55">
        <v>468.02624500000002</v>
      </c>
      <c r="E46" s="40">
        <v>161.082807</v>
      </c>
      <c r="F46" s="40">
        <v>247.04963799999999</v>
      </c>
      <c r="G46" s="40">
        <v>1.8086960000000001</v>
      </c>
      <c r="H46" s="56">
        <v>58.085107000000001</v>
      </c>
      <c r="I46" s="40">
        <v>499</v>
      </c>
      <c r="J46" s="40">
        <v>218</v>
      </c>
      <c r="K46" s="41">
        <v>26</v>
      </c>
      <c r="L46" s="53">
        <f t="shared" si="0"/>
        <v>255</v>
      </c>
      <c r="M46" s="57">
        <v>378</v>
      </c>
      <c r="N46" s="41">
        <v>159</v>
      </c>
      <c r="O46" s="41">
        <v>21</v>
      </c>
      <c r="P46" s="53">
        <f t="shared" si="1"/>
        <v>198</v>
      </c>
    </row>
    <row r="47" spans="1:16" x14ac:dyDescent="0.2">
      <c r="A47" s="52"/>
      <c r="B47" s="40">
        <v>42</v>
      </c>
      <c r="C47" s="55">
        <v>745</v>
      </c>
      <c r="D47" s="55">
        <v>514.28949999999998</v>
      </c>
      <c r="E47" s="40">
        <v>221.55388500000001</v>
      </c>
      <c r="F47" s="40">
        <v>212.55901</v>
      </c>
      <c r="G47" s="40">
        <v>1.7662340000000001</v>
      </c>
      <c r="H47" s="56">
        <v>49.660376999999997</v>
      </c>
      <c r="I47" s="40">
        <v>469</v>
      </c>
      <c r="J47" s="40">
        <v>151</v>
      </c>
      <c r="K47" s="41">
        <v>77</v>
      </c>
      <c r="L47" s="53">
        <f t="shared" si="0"/>
        <v>241</v>
      </c>
      <c r="M47" s="57">
        <v>377</v>
      </c>
      <c r="N47" s="41">
        <v>116</v>
      </c>
      <c r="O47" s="41">
        <v>56</v>
      </c>
      <c r="P47" s="53">
        <f t="shared" si="1"/>
        <v>205</v>
      </c>
    </row>
    <row r="48" spans="1:16" x14ac:dyDescent="0.2">
      <c r="A48" s="52"/>
      <c r="B48" s="40">
        <v>43</v>
      </c>
      <c r="C48" s="55">
        <v>484</v>
      </c>
      <c r="D48" s="55">
        <v>386.54629399999999</v>
      </c>
      <c r="E48" s="40">
        <v>128.32079999999999</v>
      </c>
      <c r="F48" s="40">
        <v>233.207595</v>
      </c>
      <c r="G48" s="40">
        <v>0.51948099999999997</v>
      </c>
      <c r="H48" s="56">
        <v>12.415094</v>
      </c>
      <c r="I48" s="40">
        <v>349</v>
      </c>
      <c r="J48" s="40">
        <v>113</v>
      </c>
      <c r="K48" s="41">
        <v>10</v>
      </c>
      <c r="L48" s="53">
        <f t="shared" si="0"/>
        <v>226</v>
      </c>
      <c r="M48" s="57">
        <v>293</v>
      </c>
      <c r="N48" s="41">
        <v>89</v>
      </c>
      <c r="O48" s="41">
        <v>9</v>
      </c>
      <c r="P48" s="53">
        <f t="shared" si="1"/>
        <v>195</v>
      </c>
    </row>
    <row r="49" spans="1:16" x14ac:dyDescent="0.2">
      <c r="A49" s="52"/>
      <c r="B49" s="40">
        <v>44</v>
      </c>
      <c r="C49" s="55">
        <v>443</v>
      </c>
      <c r="D49" s="55">
        <v>233.87731700000001</v>
      </c>
      <c r="E49" s="40">
        <v>126.838325</v>
      </c>
      <c r="F49" s="40">
        <v>69.233506000000006</v>
      </c>
      <c r="G49" s="40">
        <v>1.714286</v>
      </c>
      <c r="H49" s="56">
        <v>31.924529</v>
      </c>
      <c r="I49" s="40">
        <v>85</v>
      </c>
      <c r="J49" s="40">
        <v>41</v>
      </c>
      <c r="K49" s="41">
        <v>6</v>
      </c>
      <c r="L49" s="53">
        <f t="shared" si="0"/>
        <v>38</v>
      </c>
      <c r="M49" s="57">
        <v>65</v>
      </c>
      <c r="N49" s="41">
        <v>24</v>
      </c>
      <c r="O49" s="41">
        <v>6</v>
      </c>
      <c r="P49" s="53">
        <f t="shared" si="1"/>
        <v>35</v>
      </c>
    </row>
    <row r="50" spans="1:16" x14ac:dyDescent="0.2">
      <c r="A50" s="52"/>
      <c r="B50" s="40">
        <v>45</v>
      </c>
      <c r="C50" s="55">
        <v>1330</v>
      </c>
      <c r="D50" s="55">
        <v>862.25653599999998</v>
      </c>
      <c r="E50" s="40">
        <v>157.53853899999999</v>
      </c>
      <c r="F50" s="40">
        <v>429.04172999999997</v>
      </c>
      <c r="G50" s="40">
        <v>225.641099</v>
      </c>
      <c r="H50" s="56">
        <v>47.035176</v>
      </c>
      <c r="I50" s="40">
        <v>1028</v>
      </c>
      <c r="J50" s="40">
        <v>233</v>
      </c>
      <c r="K50" s="41">
        <v>57</v>
      </c>
      <c r="L50" s="53">
        <f t="shared" si="0"/>
        <v>738</v>
      </c>
      <c r="M50" s="57">
        <v>881</v>
      </c>
      <c r="N50" s="41">
        <v>203</v>
      </c>
      <c r="O50" s="41">
        <v>50</v>
      </c>
      <c r="P50" s="53">
        <f t="shared" si="1"/>
        <v>628</v>
      </c>
    </row>
    <row r="51" spans="1:16" x14ac:dyDescent="0.2">
      <c r="A51" s="52"/>
      <c r="B51" s="40">
        <v>46</v>
      </c>
      <c r="C51" s="55">
        <v>1553</v>
      </c>
      <c r="D51" s="55">
        <v>999.00022100000001</v>
      </c>
      <c r="E51" s="40">
        <v>265.00009799999998</v>
      </c>
      <c r="F51" s="40">
        <v>500.00001099999997</v>
      </c>
      <c r="G51" s="40">
        <v>59.000101000000001</v>
      </c>
      <c r="H51" s="56">
        <v>175.00000199999999</v>
      </c>
      <c r="I51" s="40">
        <v>983</v>
      </c>
      <c r="J51" s="40">
        <v>299</v>
      </c>
      <c r="K51" s="41">
        <v>40</v>
      </c>
      <c r="L51" s="53">
        <f t="shared" si="0"/>
        <v>644</v>
      </c>
      <c r="M51" s="57">
        <v>821</v>
      </c>
      <c r="N51" s="41">
        <v>236</v>
      </c>
      <c r="O51" s="41">
        <v>32</v>
      </c>
      <c r="P51" s="53">
        <f t="shared" si="1"/>
        <v>553</v>
      </c>
    </row>
    <row r="52" spans="1:16" x14ac:dyDescent="0.2">
      <c r="A52" s="52"/>
      <c r="B52" s="40">
        <v>47</v>
      </c>
      <c r="C52" s="55">
        <v>764</v>
      </c>
      <c r="D52" s="55">
        <v>436.54323799999997</v>
      </c>
      <c r="E52" s="40">
        <v>119.88194300000001</v>
      </c>
      <c r="F52" s="40">
        <v>229.73875100000001</v>
      </c>
      <c r="G52" s="40">
        <v>49.358992000000001</v>
      </c>
      <c r="H52" s="56">
        <v>36.563549999999999</v>
      </c>
      <c r="I52" s="40">
        <v>472</v>
      </c>
      <c r="J52" s="40">
        <v>103</v>
      </c>
      <c r="K52" s="41">
        <v>17</v>
      </c>
      <c r="L52" s="53">
        <f t="shared" si="0"/>
        <v>352</v>
      </c>
      <c r="M52" s="57">
        <v>401</v>
      </c>
      <c r="N52" s="41">
        <v>77</v>
      </c>
      <c r="O52" s="41">
        <v>17</v>
      </c>
      <c r="P52" s="53">
        <f t="shared" si="1"/>
        <v>307</v>
      </c>
    </row>
    <row r="53" spans="1:16" x14ac:dyDescent="0.2">
      <c r="A53" s="52"/>
      <c r="B53" s="40">
        <v>48</v>
      </c>
      <c r="C53" s="55">
        <v>1198</v>
      </c>
      <c r="D53" s="55">
        <v>630.20032400000002</v>
      </c>
      <c r="E53" s="40">
        <v>197.57952299999999</v>
      </c>
      <c r="F53" s="40">
        <v>391.21951300000001</v>
      </c>
      <c r="G53" s="40">
        <v>0</v>
      </c>
      <c r="H53" s="56">
        <v>41.401276000000003</v>
      </c>
      <c r="I53" s="40">
        <v>761</v>
      </c>
      <c r="J53" s="40">
        <v>225</v>
      </c>
      <c r="K53" s="41">
        <v>20</v>
      </c>
      <c r="L53" s="53">
        <f t="shared" si="0"/>
        <v>516</v>
      </c>
      <c r="M53" s="57">
        <v>648</v>
      </c>
      <c r="N53" s="41">
        <v>188</v>
      </c>
      <c r="O53" s="41">
        <v>16</v>
      </c>
      <c r="P53" s="53">
        <f t="shared" si="1"/>
        <v>444</v>
      </c>
    </row>
    <row r="54" spans="1:16" x14ac:dyDescent="0.2">
      <c r="A54" s="52"/>
      <c r="B54" s="40">
        <v>49</v>
      </c>
      <c r="C54" s="55">
        <v>377</v>
      </c>
      <c r="D54" s="55">
        <v>273.35805299999998</v>
      </c>
      <c r="E54" s="40">
        <v>39.552962999999998</v>
      </c>
      <c r="F54" s="40">
        <v>207.281386</v>
      </c>
      <c r="G54" s="40">
        <v>11.182796</v>
      </c>
      <c r="H54" s="56">
        <v>15.340909999999999</v>
      </c>
      <c r="I54" s="40">
        <v>278</v>
      </c>
      <c r="J54" s="40">
        <v>62</v>
      </c>
      <c r="K54" s="41">
        <v>14</v>
      </c>
      <c r="L54" s="53">
        <f t="shared" si="0"/>
        <v>202</v>
      </c>
      <c r="M54" s="57">
        <v>231</v>
      </c>
      <c r="N54" s="41">
        <v>52</v>
      </c>
      <c r="O54" s="41">
        <v>7</v>
      </c>
      <c r="P54" s="53">
        <f t="shared" si="1"/>
        <v>172</v>
      </c>
    </row>
    <row r="55" spans="1:16" x14ac:dyDescent="0.2">
      <c r="A55" s="52"/>
      <c r="B55" s="40">
        <v>50</v>
      </c>
      <c r="C55" s="55">
        <v>1306</v>
      </c>
      <c r="D55" s="55">
        <v>891.64205700000002</v>
      </c>
      <c r="E55" s="40">
        <v>165.447149</v>
      </c>
      <c r="F55" s="40">
        <v>612.71859800000004</v>
      </c>
      <c r="G55" s="40">
        <v>53.817202999999999</v>
      </c>
      <c r="H55" s="56">
        <v>59.659090999999997</v>
      </c>
      <c r="I55" s="40">
        <v>943</v>
      </c>
      <c r="J55" s="40">
        <v>287</v>
      </c>
      <c r="K55" s="41">
        <v>44</v>
      </c>
      <c r="L55" s="53">
        <f t="shared" si="0"/>
        <v>612</v>
      </c>
      <c r="M55" s="57">
        <v>791</v>
      </c>
      <c r="N55" s="41">
        <v>234</v>
      </c>
      <c r="O55" s="41">
        <v>35</v>
      </c>
      <c r="P55" s="53">
        <f t="shared" si="1"/>
        <v>522</v>
      </c>
    </row>
    <row r="56" spans="1:16" x14ac:dyDescent="0.2">
      <c r="A56" s="52"/>
      <c r="B56" s="40">
        <v>51</v>
      </c>
      <c r="C56" s="55">
        <v>529</v>
      </c>
      <c r="D56" s="55">
        <v>308.15794</v>
      </c>
      <c r="E56" s="40">
        <v>100.158841</v>
      </c>
      <c r="F56" s="40">
        <v>124.77612999999999</v>
      </c>
      <c r="G56" s="40">
        <v>40.704678000000001</v>
      </c>
      <c r="H56" s="56">
        <v>32.232574999999997</v>
      </c>
      <c r="I56" s="40">
        <v>336</v>
      </c>
      <c r="J56" s="40">
        <v>83</v>
      </c>
      <c r="K56" s="41">
        <v>13</v>
      </c>
      <c r="L56" s="53">
        <f t="shared" si="0"/>
        <v>240</v>
      </c>
      <c r="M56" s="57">
        <v>295</v>
      </c>
      <c r="N56" s="41">
        <v>73</v>
      </c>
      <c r="O56" s="41">
        <v>10</v>
      </c>
      <c r="P56" s="53">
        <f t="shared" si="1"/>
        <v>212</v>
      </c>
    </row>
    <row r="57" spans="1:16" x14ac:dyDescent="0.2">
      <c r="A57" s="52"/>
      <c r="B57" s="40">
        <v>52</v>
      </c>
      <c r="C57" s="55">
        <v>324</v>
      </c>
      <c r="D57" s="55">
        <v>168.57813999999999</v>
      </c>
      <c r="E57" s="40">
        <v>44.139274</v>
      </c>
      <c r="F57" s="40">
        <v>91.522047999999998</v>
      </c>
      <c r="G57" s="40">
        <v>20.543099999999999</v>
      </c>
      <c r="H57" s="56">
        <v>10.659428</v>
      </c>
      <c r="I57" s="40">
        <v>312</v>
      </c>
      <c r="J57" s="40">
        <v>87</v>
      </c>
      <c r="K57" s="41">
        <v>18</v>
      </c>
      <c r="L57" s="53">
        <f t="shared" si="0"/>
        <v>207</v>
      </c>
      <c r="M57" s="57">
        <v>265</v>
      </c>
      <c r="N57" s="41">
        <v>70</v>
      </c>
      <c r="O57" s="41">
        <v>16</v>
      </c>
      <c r="P57" s="53">
        <f t="shared" si="1"/>
        <v>179</v>
      </c>
    </row>
    <row r="58" spans="1:16" x14ac:dyDescent="0.2">
      <c r="A58" s="52"/>
      <c r="B58" s="40">
        <v>53</v>
      </c>
      <c r="C58" s="55">
        <v>205</v>
      </c>
      <c r="D58" s="55">
        <v>117.977169</v>
      </c>
      <c r="E58" s="40">
        <v>48.080283000000001</v>
      </c>
      <c r="F58" s="40">
        <v>28.600639000000001</v>
      </c>
      <c r="G58" s="40">
        <v>30.210440999999999</v>
      </c>
      <c r="H58" s="56">
        <v>11.085805000000001</v>
      </c>
      <c r="I58" s="40">
        <v>209</v>
      </c>
      <c r="J58" s="40">
        <v>36</v>
      </c>
      <c r="K58" s="41">
        <v>8</v>
      </c>
      <c r="L58" s="53">
        <f t="shared" si="0"/>
        <v>165</v>
      </c>
      <c r="M58" s="57">
        <v>172</v>
      </c>
      <c r="N58" s="41">
        <v>30</v>
      </c>
      <c r="O58" s="41">
        <v>5</v>
      </c>
      <c r="P58" s="53">
        <f t="shared" si="1"/>
        <v>137</v>
      </c>
    </row>
    <row r="59" spans="1:16" x14ac:dyDescent="0.2">
      <c r="A59" s="52"/>
      <c r="B59" s="40">
        <v>54</v>
      </c>
      <c r="C59" s="55">
        <v>650</v>
      </c>
      <c r="D59" s="55">
        <v>374.683718</v>
      </c>
      <c r="E59" s="40">
        <v>102.272525</v>
      </c>
      <c r="F59" s="40">
        <v>177.867188</v>
      </c>
      <c r="G59" s="40">
        <v>30.423024999999999</v>
      </c>
      <c r="H59" s="56">
        <v>64.120976999999996</v>
      </c>
      <c r="I59" s="40">
        <v>492</v>
      </c>
      <c r="J59" s="40">
        <v>102</v>
      </c>
      <c r="K59" s="41">
        <v>34</v>
      </c>
      <c r="L59" s="53">
        <f t="shared" si="0"/>
        <v>356</v>
      </c>
      <c r="M59" s="57">
        <v>429</v>
      </c>
      <c r="N59" s="41">
        <v>94</v>
      </c>
      <c r="O59" s="41">
        <v>30</v>
      </c>
      <c r="P59" s="53">
        <f t="shared" si="1"/>
        <v>305</v>
      </c>
    </row>
    <row r="60" spans="1:16" x14ac:dyDescent="0.2">
      <c r="A60" s="52"/>
      <c r="B60" s="40">
        <v>55</v>
      </c>
      <c r="C60" s="55">
        <v>524</v>
      </c>
      <c r="D60" s="55">
        <v>272.90987000000001</v>
      </c>
      <c r="E60" s="40">
        <v>74.879131000000001</v>
      </c>
      <c r="F60" s="40">
        <v>162.70586299999999</v>
      </c>
      <c r="G60" s="40">
        <v>22.959935999999999</v>
      </c>
      <c r="H60" s="56">
        <v>12.364936</v>
      </c>
      <c r="I60" s="40">
        <v>405</v>
      </c>
      <c r="J60" s="40">
        <v>107</v>
      </c>
      <c r="K60" s="41">
        <v>17</v>
      </c>
      <c r="L60" s="53">
        <f t="shared" si="0"/>
        <v>281</v>
      </c>
      <c r="M60" s="57">
        <v>347</v>
      </c>
      <c r="N60" s="41">
        <v>89</v>
      </c>
      <c r="O60" s="41">
        <v>13</v>
      </c>
      <c r="P60" s="53">
        <f t="shared" si="1"/>
        <v>245</v>
      </c>
    </row>
    <row r="61" spans="1:16" x14ac:dyDescent="0.2">
      <c r="A61" s="52"/>
      <c r="B61" s="40">
        <v>56</v>
      </c>
      <c r="C61" s="55">
        <v>976</v>
      </c>
      <c r="D61" s="55">
        <v>642.93071299999997</v>
      </c>
      <c r="E61" s="40">
        <v>236.531803</v>
      </c>
      <c r="F61" s="40">
        <v>286.46516700000001</v>
      </c>
      <c r="G61" s="40">
        <v>60.836326</v>
      </c>
      <c r="H61" s="56">
        <v>51.514082999999999</v>
      </c>
      <c r="I61" s="40">
        <v>693</v>
      </c>
      <c r="J61" s="40">
        <v>181</v>
      </c>
      <c r="K61" s="41">
        <v>52</v>
      </c>
      <c r="L61" s="53">
        <f t="shared" si="0"/>
        <v>460</v>
      </c>
      <c r="M61" s="57">
        <v>607</v>
      </c>
      <c r="N61" s="41">
        <v>161</v>
      </c>
      <c r="O61" s="41">
        <v>44</v>
      </c>
      <c r="P61" s="53">
        <f t="shared" si="1"/>
        <v>402</v>
      </c>
    </row>
    <row r="62" spans="1:16" x14ac:dyDescent="0.2">
      <c r="A62" s="52"/>
      <c r="B62" s="40">
        <v>57</v>
      </c>
      <c r="C62" s="55">
        <v>1170</v>
      </c>
      <c r="D62" s="55">
        <v>804.529224</v>
      </c>
      <c r="E62" s="40">
        <v>352.666787</v>
      </c>
      <c r="F62" s="40">
        <v>247.369437</v>
      </c>
      <c r="G62" s="40">
        <v>128.82986500000001</v>
      </c>
      <c r="H62" s="56">
        <v>70.246476999999999</v>
      </c>
      <c r="I62" s="40">
        <v>728</v>
      </c>
      <c r="J62" s="40">
        <v>223</v>
      </c>
      <c r="K62" s="41">
        <v>44</v>
      </c>
      <c r="L62" s="53">
        <f t="shared" si="0"/>
        <v>461</v>
      </c>
      <c r="M62" s="57">
        <v>631</v>
      </c>
      <c r="N62" s="41">
        <v>183</v>
      </c>
      <c r="O62" s="41">
        <v>43</v>
      </c>
      <c r="P62" s="53">
        <f t="shared" si="1"/>
        <v>405</v>
      </c>
    </row>
    <row r="63" spans="1:16" x14ac:dyDescent="0.2">
      <c r="A63" s="52"/>
      <c r="B63" s="40">
        <v>58</v>
      </c>
      <c r="C63" s="55">
        <v>92</v>
      </c>
      <c r="D63" s="55">
        <v>69.307203999999999</v>
      </c>
      <c r="E63" s="40">
        <v>10.837365999999999</v>
      </c>
      <c r="F63" s="40">
        <v>18.729098</v>
      </c>
      <c r="G63" s="40">
        <v>7.5</v>
      </c>
      <c r="H63" s="56">
        <v>31.5</v>
      </c>
      <c r="I63" s="40">
        <v>4</v>
      </c>
      <c r="J63" s="40">
        <v>0</v>
      </c>
      <c r="K63" s="41">
        <v>0</v>
      </c>
      <c r="L63" s="53">
        <f t="shared" si="0"/>
        <v>4</v>
      </c>
      <c r="M63" s="57">
        <v>4</v>
      </c>
      <c r="N63" s="41">
        <v>0</v>
      </c>
      <c r="O63" s="41">
        <v>0</v>
      </c>
      <c r="P63" s="53">
        <f t="shared" si="1"/>
        <v>4</v>
      </c>
    </row>
    <row r="64" spans="1:16" x14ac:dyDescent="0.2">
      <c r="A64" s="52"/>
      <c r="B64" s="40">
        <v>59</v>
      </c>
      <c r="C64" s="55">
        <v>584</v>
      </c>
      <c r="D64" s="55">
        <v>204.41768300000001</v>
      </c>
      <c r="E64" s="40">
        <v>126.829239</v>
      </c>
      <c r="F64" s="40">
        <v>57.012602999999999</v>
      </c>
      <c r="G64" s="40">
        <v>13.829806</v>
      </c>
      <c r="H64" s="56">
        <v>6.7460319999999996</v>
      </c>
      <c r="I64" s="40">
        <v>243</v>
      </c>
      <c r="J64" s="40">
        <v>142</v>
      </c>
      <c r="K64" s="41">
        <v>5</v>
      </c>
      <c r="L64" s="53">
        <f t="shared" si="0"/>
        <v>96</v>
      </c>
      <c r="M64" s="57">
        <v>124</v>
      </c>
      <c r="N64" s="41">
        <v>57</v>
      </c>
      <c r="O64" s="41">
        <v>4</v>
      </c>
      <c r="P64" s="53">
        <f t="shared" si="1"/>
        <v>63</v>
      </c>
    </row>
    <row r="65" spans="1:16" x14ac:dyDescent="0.2">
      <c r="A65" s="52"/>
      <c r="B65" s="40">
        <v>60</v>
      </c>
      <c r="C65" s="55">
        <v>346</v>
      </c>
      <c r="D65" s="55">
        <v>101.38553</v>
      </c>
      <c r="E65" s="40">
        <v>37.626109999999997</v>
      </c>
      <c r="F65" s="40">
        <v>22.312944000000002</v>
      </c>
      <c r="G65" s="40">
        <v>35.565795999999999</v>
      </c>
      <c r="H65" s="56">
        <v>5.880681</v>
      </c>
      <c r="I65" s="40">
        <v>141</v>
      </c>
      <c r="J65" s="40">
        <v>71</v>
      </c>
      <c r="K65" s="41">
        <v>2</v>
      </c>
      <c r="L65" s="53">
        <f t="shared" si="0"/>
        <v>68</v>
      </c>
      <c r="M65" s="57">
        <v>69</v>
      </c>
      <c r="N65" s="41">
        <v>30</v>
      </c>
      <c r="O65" s="41">
        <v>0</v>
      </c>
      <c r="P65" s="53">
        <f t="shared" si="1"/>
        <v>39</v>
      </c>
    </row>
    <row r="66" spans="1:16" x14ac:dyDescent="0.2">
      <c r="A66" s="52"/>
      <c r="B66" s="40">
        <v>61</v>
      </c>
      <c r="C66" s="55">
        <v>952</v>
      </c>
      <c r="D66" s="55">
        <v>327.83305799999999</v>
      </c>
      <c r="E66" s="40">
        <v>201.43467799999999</v>
      </c>
      <c r="F66" s="40">
        <v>93.993750000000006</v>
      </c>
      <c r="G66" s="40">
        <v>24.468118</v>
      </c>
      <c r="H66" s="56">
        <v>7.9365079999999999</v>
      </c>
      <c r="I66" s="40">
        <v>416</v>
      </c>
      <c r="J66" s="40">
        <v>300</v>
      </c>
      <c r="K66" s="41">
        <v>12</v>
      </c>
      <c r="L66" s="53">
        <f t="shared" si="0"/>
        <v>104</v>
      </c>
      <c r="M66" s="57">
        <v>192</v>
      </c>
      <c r="N66" s="41">
        <v>141</v>
      </c>
      <c r="O66" s="41">
        <v>7</v>
      </c>
      <c r="P66" s="53">
        <f t="shared" si="1"/>
        <v>44</v>
      </c>
    </row>
    <row r="67" spans="1:16" x14ac:dyDescent="0.2">
      <c r="A67" s="52"/>
      <c r="B67" s="40">
        <v>62</v>
      </c>
      <c r="C67" s="55">
        <v>1021</v>
      </c>
      <c r="D67" s="55">
        <v>332.749346</v>
      </c>
      <c r="E67" s="40">
        <v>191.735963</v>
      </c>
      <c r="F67" s="40">
        <v>93.993752000000001</v>
      </c>
      <c r="G67" s="40">
        <v>36.702176999999999</v>
      </c>
      <c r="H67" s="56">
        <v>10.317460000000001</v>
      </c>
      <c r="I67" s="40">
        <v>472</v>
      </c>
      <c r="J67" s="40">
        <v>327</v>
      </c>
      <c r="K67" s="41">
        <v>3</v>
      </c>
      <c r="L67" s="53">
        <f t="shared" si="0"/>
        <v>142</v>
      </c>
      <c r="M67" s="57">
        <v>225</v>
      </c>
      <c r="N67" s="41">
        <v>159</v>
      </c>
      <c r="O67" s="41">
        <v>1</v>
      </c>
      <c r="P67" s="53">
        <f t="shared" si="1"/>
        <v>65</v>
      </c>
    </row>
    <row r="68" spans="1:16" x14ac:dyDescent="0.2">
      <c r="A68" s="52"/>
      <c r="B68" s="40">
        <v>63</v>
      </c>
      <c r="C68" s="55">
        <v>197</v>
      </c>
      <c r="D68" s="55">
        <v>56.968665999999999</v>
      </c>
      <c r="E68" s="40">
        <v>33.308360999999998</v>
      </c>
      <c r="F68" s="40">
        <v>8.7311530000000008</v>
      </c>
      <c r="G68" s="40">
        <v>13.679152999999999</v>
      </c>
      <c r="H68" s="56">
        <v>0</v>
      </c>
      <c r="I68" s="40">
        <v>52</v>
      </c>
      <c r="J68" s="40">
        <v>40</v>
      </c>
      <c r="K68" s="41">
        <v>0</v>
      </c>
      <c r="L68" s="53">
        <f t="shared" si="0"/>
        <v>12</v>
      </c>
      <c r="M68" s="57">
        <v>25</v>
      </c>
      <c r="N68" s="41">
        <v>22</v>
      </c>
      <c r="O68" s="41">
        <v>0</v>
      </c>
      <c r="P68" s="53">
        <f t="shared" si="1"/>
        <v>3</v>
      </c>
    </row>
    <row r="69" spans="1:16" x14ac:dyDescent="0.2">
      <c r="A69" s="52"/>
      <c r="B69" s="40">
        <v>64</v>
      </c>
      <c r="C69" s="55">
        <v>953</v>
      </c>
      <c r="D69" s="55">
        <v>442.81320799999997</v>
      </c>
      <c r="E69" s="40">
        <v>363.01923900000003</v>
      </c>
      <c r="F69" s="40">
        <v>13.135593</v>
      </c>
      <c r="G69" s="40">
        <v>49.735295999999998</v>
      </c>
      <c r="H69" s="56">
        <v>16.923061000000001</v>
      </c>
      <c r="I69" s="40">
        <v>382</v>
      </c>
      <c r="J69" s="40">
        <v>234</v>
      </c>
      <c r="K69" s="41">
        <v>3</v>
      </c>
      <c r="L69" s="53">
        <f t="shared" si="0"/>
        <v>145</v>
      </c>
      <c r="M69" s="57">
        <v>190</v>
      </c>
      <c r="N69" s="41">
        <v>116</v>
      </c>
      <c r="O69" s="41">
        <v>3</v>
      </c>
      <c r="P69" s="53">
        <f t="shared" si="1"/>
        <v>71</v>
      </c>
    </row>
    <row r="70" spans="1:16" x14ac:dyDescent="0.2">
      <c r="A70" s="52"/>
      <c r="B70" s="40">
        <v>65</v>
      </c>
      <c r="C70" s="55">
        <v>677</v>
      </c>
      <c r="D70" s="55">
        <v>367.88691699999998</v>
      </c>
      <c r="E70" s="40">
        <v>228.230771</v>
      </c>
      <c r="F70" s="40">
        <v>8.8983050000000006</v>
      </c>
      <c r="G70" s="40">
        <v>41.911766</v>
      </c>
      <c r="H70" s="56">
        <v>88.846072000000007</v>
      </c>
      <c r="I70" s="40">
        <v>217</v>
      </c>
      <c r="J70" s="40">
        <v>126</v>
      </c>
      <c r="K70" s="41">
        <v>3</v>
      </c>
      <c r="L70" s="53">
        <f t="shared" ref="L70:L84" si="2">I70-J70-K70</f>
        <v>88</v>
      </c>
      <c r="M70" s="57">
        <v>95</v>
      </c>
      <c r="N70" s="41">
        <v>59</v>
      </c>
      <c r="O70" s="41">
        <v>2</v>
      </c>
      <c r="P70" s="53">
        <f t="shared" si="1"/>
        <v>34</v>
      </c>
    </row>
    <row r="71" spans="1:16" x14ac:dyDescent="0.2">
      <c r="A71" s="52"/>
      <c r="B71" s="40">
        <v>66</v>
      </c>
      <c r="C71" s="55">
        <v>500</v>
      </c>
      <c r="D71" s="55">
        <v>265.96481</v>
      </c>
      <c r="E71" s="40">
        <v>181.20158000000001</v>
      </c>
      <c r="F71" s="40">
        <v>66.785713000000001</v>
      </c>
      <c r="G71" s="40">
        <v>17.977528</v>
      </c>
      <c r="H71" s="56">
        <v>0</v>
      </c>
      <c r="I71" s="40">
        <v>160</v>
      </c>
      <c r="J71" s="40">
        <v>113</v>
      </c>
      <c r="K71" s="41">
        <v>1</v>
      </c>
      <c r="L71" s="53">
        <f t="shared" si="2"/>
        <v>46</v>
      </c>
      <c r="M71" s="57">
        <v>87</v>
      </c>
      <c r="N71" s="41">
        <v>58</v>
      </c>
      <c r="O71" s="41">
        <v>1</v>
      </c>
      <c r="P71" s="53">
        <f t="shared" si="1"/>
        <v>28</v>
      </c>
    </row>
    <row r="72" spans="1:16" x14ac:dyDescent="0.2">
      <c r="A72" s="52"/>
      <c r="B72" s="40">
        <v>67</v>
      </c>
      <c r="C72" s="55">
        <v>446</v>
      </c>
      <c r="D72" s="55">
        <v>206.179733</v>
      </c>
      <c r="E72" s="40">
        <v>155.94699499999999</v>
      </c>
      <c r="F72" s="40">
        <v>36.428569000000003</v>
      </c>
      <c r="G72" s="40">
        <v>8.0898880000000002</v>
      </c>
      <c r="H72" s="56">
        <v>0</v>
      </c>
      <c r="I72" s="40">
        <v>211</v>
      </c>
      <c r="J72" s="40">
        <v>139</v>
      </c>
      <c r="K72" s="41">
        <v>7</v>
      </c>
      <c r="L72" s="53">
        <f t="shared" si="2"/>
        <v>65</v>
      </c>
      <c r="M72" s="57">
        <v>112</v>
      </c>
      <c r="N72" s="41">
        <v>74</v>
      </c>
      <c r="O72" s="41">
        <v>4</v>
      </c>
      <c r="P72" s="53">
        <f t="shared" si="1"/>
        <v>34</v>
      </c>
    </row>
    <row r="73" spans="1:16" x14ac:dyDescent="0.2">
      <c r="A73" s="52"/>
      <c r="B73" s="40">
        <v>68</v>
      </c>
      <c r="C73" s="55">
        <v>88</v>
      </c>
      <c r="D73" s="55">
        <v>50.217387000000002</v>
      </c>
      <c r="E73" s="40">
        <v>44.653849000000001</v>
      </c>
      <c r="F73" s="40">
        <v>2.3305090000000002</v>
      </c>
      <c r="G73" s="40">
        <v>1.1176470000000001</v>
      </c>
      <c r="H73" s="56">
        <v>2.115383</v>
      </c>
      <c r="I73" s="40">
        <v>36</v>
      </c>
      <c r="J73" s="40">
        <v>26</v>
      </c>
      <c r="K73" s="41">
        <v>0</v>
      </c>
      <c r="L73" s="53">
        <f t="shared" si="2"/>
        <v>10</v>
      </c>
      <c r="M73" s="57">
        <v>21</v>
      </c>
      <c r="N73" s="41">
        <v>13</v>
      </c>
      <c r="O73" s="41">
        <v>0</v>
      </c>
      <c r="P73" s="53">
        <f t="shared" si="1"/>
        <v>8</v>
      </c>
    </row>
    <row r="74" spans="1:16" x14ac:dyDescent="0.2">
      <c r="A74" s="52"/>
      <c r="B74" s="40">
        <v>69</v>
      </c>
      <c r="C74" s="55">
        <v>716</v>
      </c>
      <c r="D74" s="55">
        <v>321.02986900000002</v>
      </c>
      <c r="E74" s="40">
        <v>159.14319800000001</v>
      </c>
      <c r="F74" s="40">
        <v>122.003091</v>
      </c>
      <c r="G74" s="40">
        <v>26.810313000000001</v>
      </c>
      <c r="H74" s="56">
        <v>13.073270000000001</v>
      </c>
      <c r="I74" s="40">
        <v>305</v>
      </c>
      <c r="J74" s="40">
        <v>187</v>
      </c>
      <c r="K74" s="41">
        <v>9</v>
      </c>
      <c r="L74" s="53">
        <f t="shared" si="2"/>
        <v>109</v>
      </c>
      <c r="M74" s="57">
        <v>194</v>
      </c>
      <c r="N74" s="41">
        <v>123</v>
      </c>
      <c r="O74" s="41">
        <v>7</v>
      </c>
      <c r="P74" s="53">
        <f t="shared" si="1"/>
        <v>64</v>
      </c>
    </row>
    <row r="75" spans="1:16" x14ac:dyDescent="0.2">
      <c r="A75" s="52"/>
      <c r="B75" s="40">
        <v>70</v>
      </c>
      <c r="C75" s="55">
        <v>734</v>
      </c>
      <c r="D75" s="55">
        <v>350.31799899999999</v>
      </c>
      <c r="E75" s="40">
        <v>165.384514</v>
      </c>
      <c r="F75" s="40">
        <v>86.030056000000002</v>
      </c>
      <c r="G75" s="40">
        <v>75.883981000000006</v>
      </c>
      <c r="H75" s="56">
        <v>23.019447</v>
      </c>
      <c r="I75" s="40">
        <v>374</v>
      </c>
      <c r="J75" s="40">
        <v>218</v>
      </c>
      <c r="K75" s="41">
        <v>6</v>
      </c>
      <c r="L75" s="53">
        <f t="shared" si="2"/>
        <v>150</v>
      </c>
      <c r="M75" s="57">
        <v>220</v>
      </c>
      <c r="N75" s="41">
        <v>112</v>
      </c>
      <c r="O75" s="41">
        <v>4</v>
      </c>
      <c r="P75" s="53">
        <f t="shared" si="1"/>
        <v>104</v>
      </c>
    </row>
    <row r="76" spans="1:16" x14ac:dyDescent="0.2">
      <c r="A76" s="52"/>
      <c r="B76" s="40">
        <v>71</v>
      </c>
      <c r="C76" s="55">
        <v>775</v>
      </c>
      <c r="D76" s="55">
        <v>415.97440399999999</v>
      </c>
      <c r="E76" s="40">
        <v>93.513773</v>
      </c>
      <c r="F76" s="40">
        <v>111.395939</v>
      </c>
      <c r="G76" s="40">
        <v>197.333348</v>
      </c>
      <c r="H76" s="56">
        <v>13.731343000000001</v>
      </c>
      <c r="I76" s="40">
        <v>321</v>
      </c>
      <c r="J76" s="40">
        <v>133</v>
      </c>
      <c r="K76" s="41">
        <v>12</v>
      </c>
      <c r="L76" s="53">
        <f t="shared" si="2"/>
        <v>176</v>
      </c>
      <c r="M76" s="57">
        <v>141</v>
      </c>
      <c r="N76" s="41">
        <v>59</v>
      </c>
      <c r="O76" s="41">
        <v>8</v>
      </c>
      <c r="P76" s="53">
        <f t="shared" si="1"/>
        <v>74</v>
      </c>
    </row>
    <row r="77" spans="1:16" x14ac:dyDescent="0.2">
      <c r="A77" s="52"/>
      <c r="B77" s="40">
        <v>72</v>
      </c>
      <c r="C77" s="55">
        <v>926</v>
      </c>
      <c r="D77" s="55">
        <v>540.567139</v>
      </c>
      <c r="E77" s="40">
        <v>326.50977499999999</v>
      </c>
      <c r="F77" s="40">
        <v>178.34123399999999</v>
      </c>
      <c r="G77" s="40">
        <v>28.443396</v>
      </c>
      <c r="H77" s="56">
        <v>0</v>
      </c>
      <c r="I77" s="40">
        <v>450</v>
      </c>
      <c r="J77" s="40">
        <v>249</v>
      </c>
      <c r="K77" s="41">
        <v>13</v>
      </c>
      <c r="L77" s="53">
        <f t="shared" si="2"/>
        <v>188</v>
      </c>
      <c r="M77" s="57">
        <v>286</v>
      </c>
      <c r="N77" s="41">
        <v>157</v>
      </c>
      <c r="O77" s="41">
        <v>10</v>
      </c>
      <c r="P77" s="53">
        <f t="shared" si="1"/>
        <v>119</v>
      </c>
    </row>
    <row r="78" spans="1:16" x14ac:dyDescent="0.2">
      <c r="A78" s="52"/>
      <c r="B78" s="40">
        <v>73</v>
      </c>
      <c r="C78" s="55">
        <v>811</v>
      </c>
      <c r="D78" s="55">
        <v>569.35602600000004</v>
      </c>
      <c r="E78" s="40">
        <v>397.48084699999998</v>
      </c>
      <c r="F78" s="40">
        <v>98.333331000000001</v>
      </c>
      <c r="G78" s="40">
        <v>37.663493000000003</v>
      </c>
      <c r="H78" s="56">
        <v>33.211677000000002</v>
      </c>
      <c r="I78" s="40">
        <v>436</v>
      </c>
      <c r="J78" s="40">
        <v>239</v>
      </c>
      <c r="K78" s="41">
        <v>18</v>
      </c>
      <c r="L78" s="53">
        <f t="shared" si="2"/>
        <v>179</v>
      </c>
      <c r="M78" s="57">
        <v>308</v>
      </c>
      <c r="N78" s="41">
        <v>169</v>
      </c>
      <c r="O78" s="41">
        <v>11</v>
      </c>
      <c r="P78" s="53">
        <f t="shared" si="1"/>
        <v>128</v>
      </c>
    </row>
    <row r="79" spans="1:16" x14ac:dyDescent="0.2">
      <c r="A79" s="52"/>
      <c r="B79" s="40">
        <v>74</v>
      </c>
      <c r="C79" s="55">
        <v>694</v>
      </c>
      <c r="D79" s="55">
        <v>211.654381</v>
      </c>
      <c r="E79" s="40">
        <v>107.018534</v>
      </c>
      <c r="F79" s="40">
        <v>67.908963</v>
      </c>
      <c r="G79" s="40">
        <v>25.306432000000001</v>
      </c>
      <c r="H79" s="56">
        <v>7.6704540000000003</v>
      </c>
      <c r="I79" s="40">
        <v>312</v>
      </c>
      <c r="J79" s="40">
        <v>185</v>
      </c>
      <c r="K79" s="41">
        <v>25</v>
      </c>
      <c r="L79" s="53">
        <f t="shared" si="2"/>
        <v>102</v>
      </c>
      <c r="M79" s="57">
        <v>165</v>
      </c>
      <c r="N79" s="41">
        <v>90</v>
      </c>
      <c r="O79" s="41">
        <v>20</v>
      </c>
      <c r="P79" s="53">
        <f t="shared" si="1"/>
        <v>55</v>
      </c>
    </row>
    <row r="80" spans="1:16" x14ac:dyDescent="0.2">
      <c r="A80" s="52"/>
      <c r="B80" s="40">
        <v>75</v>
      </c>
      <c r="C80" s="55">
        <v>354</v>
      </c>
      <c r="D80" s="55">
        <v>93.135222999999996</v>
      </c>
      <c r="E80" s="40">
        <v>57.364398000000001</v>
      </c>
      <c r="F80" s="40">
        <v>29.103842</v>
      </c>
      <c r="G80" s="40">
        <v>6.1556189999999997</v>
      </c>
      <c r="H80" s="56">
        <v>0.51136400000000004</v>
      </c>
      <c r="I80" s="40">
        <v>113</v>
      </c>
      <c r="J80" s="40">
        <v>70</v>
      </c>
      <c r="K80" s="41">
        <v>0</v>
      </c>
      <c r="L80" s="53">
        <f t="shared" si="2"/>
        <v>43</v>
      </c>
      <c r="M80" s="57">
        <v>59</v>
      </c>
      <c r="N80" s="41">
        <v>33</v>
      </c>
      <c r="O80" s="41">
        <v>0</v>
      </c>
      <c r="P80" s="53">
        <f t="shared" si="1"/>
        <v>26</v>
      </c>
    </row>
    <row r="81" spans="1:16" x14ac:dyDescent="0.2">
      <c r="A81" s="52"/>
      <c r="B81" s="40">
        <v>76</v>
      </c>
      <c r="C81" s="55">
        <v>48</v>
      </c>
      <c r="D81" s="55">
        <v>8.3759800000000002</v>
      </c>
      <c r="E81" s="40">
        <v>1.6478200000000001</v>
      </c>
      <c r="F81" s="40">
        <v>4.3401009999999998</v>
      </c>
      <c r="G81" s="40">
        <v>0</v>
      </c>
      <c r="H81" s="56">
        <v>2.3880599999999998</v>
      </c>
      <c r="I81" s="40">
        <v>4</v>
      </c>
      <c r="J81" s="40">
        <v>1</v>
      </c>
      <c r="K81" s="41">
        <v>0</v>
      </c>
      <c r="L81" s="53">
        <f t="shared" si="2"/>
        <v>3</v>
      </c>
      <c r="M81" s="57">
        <v>2</v>
      </c>
      <c r="N81" s="41">
        <v>0</v>
      </c>
      <c r="O81" s="41">
        <v>0</v>
      </c>
      <c r="P81" s="53">
        <f t="shared" si="1"/>
        <v>2</v>
      </c>
    </row>
    <row r="82" spans="1:16" x14ac:dyDescent="0.2">
      <c r="A82" s="52"/>
      <c r="B82" s="40">
        <v>77</v>
      </c>
      <c r="C82" s="55">
        <v>21</v>
      </c>
      <c r="D82" s="55">
        <v>12.303860999999999</v>
      </c>
      <c r="E82" s="40">
        <v>5.0621669999999996</v>
      </c>
      <c r="F82" s="40">
        <v>2.5118480000000001</v>
      </c>
      <c r="G82" s="40">
        <v>3.8207550000000001</v>
      </c>
      <c r="H82" s="56">
        <v>0</v>
      </c>
      <c r="I82" s="40">
        <v>4</v>
      </c>
      <c r="J82" s="40">
        <v>1</v>
      </c>
      <c r="K82" s="41">
        <v>0</v>
      </c>
      <c r="L82" s="53">
        <f t="shared" si="2"/>
        <v>3</v>
      </c>
      <c r="M82" s="57">
        <v>2</v>
      </c>
      <c r="N82" s="41">
        <v>0</v>
      </c>
      <c r="O82" s="41">
        <v>0</v>
      </c>
      <c r="P82" s="53">
        <f t="shared" si="1"/>
        <v>2</v>
      </c>
    </row>
    <row r="83" spans="1:16" x14ac:dyDescent="0.2">
      <c r="A83" s="52"/>
      <c r="B83" s="40">
        <v>78</v>
      </c>
      <c r="C83" s="55">
        <v>33</v>
      </c>
      <c r="D83" s="55">
        <v>18.594366000000001</v>
      </c>
      <c r="E83" s="40">
        <v>2.423664</v>
      </c>
      <c r="F83" s="40">
        <v>10.512421</v>
      </c>
      <c r="G83" s="40">
        <v>0.104348</v>
      </c>
      <c r="H83" s="56">
        <v>5.1094889999999999</v>
      </c>
      <c r="I83" s="40">
        <v>2</v>
      </c>
      <c r="J83" s="40">
        <v>2</v>
      </c>
      <c r="K83" s="41">
        <v>0</v>
      </c>
      <c r="L83" s="53">
        <f t="shared" si="2"/>
        <v>0</v>
      </c>
      <c r="M83" s="57">
        <v>2</v>
      </c>
      <c r="N83" s="41">
        <v>2</v>
      </c>
      <c r="O83" s="41">
        <v>0</v>
      </c>
      <c r="P83" s="53">
        <f t="shared" si="1"/>
        <v>0</v>
      </c>
    </row>
    <row r="84" spans="1:16" x14ac:dyDescent="0.2">
      <c r="A84" s="52"/>
      <c r="B84" s="40">
        <v>79</v>
      </c>
      <c r="C84" s="55">
        <v>18</v>
      </c>
      <c r="D84" s="55">
        <v>7.2500999999999998</v>
      </c>
      <c r="E84" s="40">
        <v>1.7197450000000001</v>
      </c>
      <c r="F84" s="40">
        <v>4.0062100000000003</v>
      </c>
      <c r="G84" s="40">
        <v>3.4783000000000001E-2</v>
      </c>
      <c r="H84" s="56">
        <v>1.4893620000000001</v>
      </c>
      <c r="I84" s="40">
        <v>1</v>
      </c>
      <c r="J84" s="40">
        <v>0</v>
      </c>
      <c r="K84" s="41">
        <v>0</v>
      </c>
      <c r="L84" s="53">
        <f t="shared" si="2"/>
        <v>1</v>
      </c>
      <c r="M84" s="57">
        <v>1</v>
      </c>
      <c r="N84" s="41">
        <v>0</v>
      </c>
      <c r="O84" s="41">
        <v>0</v>
      </c>
      <c r="P84" s="53">
        <f t="shared" si="1"/>
        <v>1</v>
      </c>
    </row>
    <row r="85" spans="1:16" x14ac:dyDescent="0.2">
      <c r="A85" s="54"/>
      <c r="B85" s="40">
        <v>80</v>
      </c>
      <c r="C85" s="55">
        <v>268</v>
      </c>
      <c r="D85" s="55">
        <v>168.49034900000001</v>
      </c>
      <c r="E85" s="40">
        <v>131.05140399999999</v>
      </c>
      <c r="F85" s="40">
        <v>29.144099000000001</v>
      </c>
      <c r="G85" s="40">
        <v>5.3679110000000003</v>
      </c>
      <c r="H85" s="56">
        <v>2.9269370000000001</v>
      </c>
      <c r="I85" s="40">
        <v>146</v>
      </c>
      <c r="J85" s="40">
        <v>94</v>
      </c>
      <c r="K85" s="41">
        <v>2</v>
      </c>
      <c r="L85" s="53">
        <f t="shared" ref="L85" si="3">I85-J85-K85</f>
        <v>50</v>
      </c>
      <c r="M85" s="57">
        <v>118</v>
      </c>
      <c r="N85" s="41">
        <v>75</v>
      </c>
      <c r="O85" s="41">
        <v>2</v>
      </c>
      <c r="P85" s="53">
        <f t="shared" ref="P85" si="4">M85-N85-O85</f>
        <v>41</v>
      </c>
    </row>
    <row r="87" spans="1:16" x14ac:dyDescent="0.2">
      <c r="B87" s="41"/>
      <c r="C87" s="41">
        <f t="shared" ref="C87:P87" si="5">SUM(C6:C86)</f>
        <v>57232</v>
      </c>
      <c r="D87" s="41">
        <f t="shared" si="5"/>
        <v>32740.621498000015</v>
      </c>
      <c r="E87" s="41">
        <f t="shared" si="5"/>
        <v>14440.236202999999</v>
      </c>
      <c r="F87" s="41">
        <f t="shared" si="5"/>
        <v>11443.521794999997</v>
      </c>
      <c r="G87" s="41">
        <f t="shared" si="5"/>
        <v>3954.4141210000007</v>
      </c>
      <c r="H87" s="41">
        <f t="shared" si="5"/>
        <v>2637.890351</v>
      </c>
      <c r="I87" s="41">
        <f t="shared" si="5"/>
        <v>30059</v>
      </c>
      <c r="J87" s="41">
        <f t="shared" si="5"/>
        <v>12722</v>
      </c>
      <c r="K87" s="41">
        <f t="shared" si="5"/>
        <v>1215</v>
      </c>
      <c r="L87" s="41">
        <f t="shared" si="5"/>
        <v>16122</v>
      </c>
      <c r="M87" s="41">
        <f t="shared" si="5"/>
        <v>21357</v>
      </c>
      <c r="N87" s="41">
        <f t="shared" si="5"/>
        <v>8190</v>
      </c>
      <c r="O87" s="41">
        <f t="shared" si="5"/>
        <v>903</v>
      </c>
      <c r="P87" s="41">
        <f t="shared" si="5"/>
        <v>12264</v>
      </c>
    </row>
  </sheetData>
  <sheetProtection sheet="1" selectLockedCells="1"/>
  <protectedRanges>
    <protectedRange sqref="A6:A85" name="Range1"/>
  </protectedRanges>
  <mergeCells count="4">
    <mergeCell ref="D4:H4"/>
    <mergeCell ref="M4:P4"/>
    <mergeCell ref="I4:L4"/>
    <mergeCell ref="A1:O1"/>
  </mergeCells>
  <phoneticPr fontId="2" type="noConversion"/>
  <printOptions gridLines="1"/>
  <pageMargins left="0.5" right="0.5" top="0.8" bottom="0.5" header="0.5" footer="0.5"/>
  <pageSetup scale="89" fitToHeight="2" orientation="landscape" r:id="rId1"/>
  <headerFooter alignWithMargins="0">
    <oddHeader>&amp;L&amp;"Garamond,Bold"&amp;16NDC&amp;C&amp;"Garamond,Bold"&amp;14Population Unit Data&amp;R&amp;"Garamond,Regular"Page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0"/>
  <sheetViews>
    <sheetView zoomScaleNormal="100" workbookViewId="0">
      <selection activeCell="A3" sqref="A3:F4"/>
    </sheetView>
  </sheetViews>
  <sheetFormatPr defaultColWidth="9.140625" defaultRowHeight="12.75" x14ac:dyDescent="0.2"/>
  <cols>
    <col min="1" max="1" width="11.5703125" style="46" customWidth="1"/>
    <col min="2" max="2" width="13.7109375" style="46" customWidth="1"/>
    <col min="3" max="3" width="7.140625" style="46" customWidth="1"/>
    <col min="4" max="5" width="7.140625" style="46" bestFit="1" customWidth="1"/>
    <col min="6" max="7" width="7.140625" style="46" customWidth="1"/>
    <col min="8" max="8" width="10.140625" style="46" bestFit="1" customWidth="1"/>
    <col min="9" max="9" width="9" style="46" customWidth="1"/>
    <col min="10" max="10" width="8" style="46" customWidth="1"/>
    <col min="11" max="11" width="8" style="46" bestFit="1" customWidth="1"/>
    <col min="12" max="14" width="8" style="46" customWidth="1"/>
    <col min="15" max="15" width="13.140625" style="46" customWidth="1"/>
    <col min="16" max="17" width="8" style="46" bestFit="1" customWidth="1"/>
    <col min="18" max="18" width="8" style="46" customWidth="1"/>
    <col min="19" max="19" width="10.140625" style="46" bestFit="1" customWidth="1"/>
    <col min="20" max="20" width="6.42578125" style="46" bestFit="1" customWidth="1"/>
    <col min="21" max="21" width="9.140625" style="46" bestFit="1" customWidth="1"/>
    <col min="22" max="22" width="7.42578125" style="46" bestFit="1" customWidth="1"/>
    <col min="23" max="23" width="6.85546875" style="46" bestFit="1" customWidth="1"/>
    <col min="24" max="24" width="5.42578125" style="46" bestFit="1" customWidth="1"/>
    <col min="25" max="16384" width="9.140625" style="46"/>
  </cols>
  <sheetData>
    <row r="1" spans="1:18" s="49" customFormat="1" ht="15" x14ac:dyDescent="0.25">
      <c r="A1" s="48" t="s">
        <v>0</v>
      </c>
      <c r="B1" s="48"/>
      <c r="G1" s="50" t="s">
        <v>25</v>
      </c>
      <c r="H1" s="68">
        <f>I8/5</f>
        <v>11446.4</v>
      </c>
    </row>
    <row r="2" spans="1:18" s="49" customFormat="1" ht="15" x14ac:dyDescent="0.25">
      <c r="A2" s="48" t="s">
        <v>56</v>
      </c>
      <c r="B2" s="48"/>
    </row>
    <row r="3" spans="1:18" s="49" customFormat="1" ht="15" x14ac:dyDescent="0.25">
      <c r="A3" s="76" t="s">
        <v>50</v>
      </c>
      <c r="B3" s="76"/>
      <c r="C3" s="76"/>
      <c r="D3" s="76"/>
      <c r="E3" s="76"/>
      <c r="F3" s="76"/>
    </row>
    <row r="4" spans="1:18" s="49" customFormat="1" ht="15" x14ac:dyDescent="0.25">
      <c r="A4" s="76"/>
      <c r="B4" s="76"/>
      <c r="C4" s="76"/>
      <c r="D4" s="76"/>
      <c r="E4" s="76"/>
      <c r="F4" s="76"/>
    </row>
    <row r="5" spans="1:18" ht="13.5" thickBot="1" x14ac:dyDescent="0.25">
      <c r="A5" s="47"/>
      <c r="B5" s="47"/>
      <c r="C5" s="47"/>
      <c r="D5" s="47"/>
      <c r="E5" s="47"/>
      <c r="F5" s="47"/>
      <c r="G5" s="47"/>
    </row>
    <row r="6" spans="1:18" ht="13.5" thickBot="1" x14ac:dyDescent="0.25">
      <c r="C6" s="81" t="s">
        <v>22</v>
      </c>
      <c r="D6" s="82"/>
      <c r="E6" s="82"/>
      <c r="F6" s="82"/>
      <c r="G6" s="82"/>
      <c r="H6" s="82"/>
      <c r="I6" s="83"/>
      <c r="J6" s="81" t="s">
        <v>24</v>
      </c>
      <c r="K6" s="82"/>
      <c r="L6" s="82"/>
      <c r="M6" s="82"/>
      <c r="N6" s="82"/>
      <c r="O6" s="82"/>
      <c r="P6" s="83"/>
    </row>
    <row r="7" spans="1:18" ht="13.5" thickBot="1" x14ac:dyDescent="0.25">
      <c r="A7" s="6" t="s">
        <v>21</v>
      </c>
      <c r="B7" s="6" t="s">
        <v>20</v>
      </c>
      <c r="C7" s="28">
        <v>1</v>
      </c>
      <c r="D7" s="29">
        <v>2</v>
      </c>
      <c r="E7" s="29">
        <v>3</v>
      </c>
      <c r="F7" s="29">
        <v>4</v>
      </c>
      <c r="G7" s="69">
        <v>5</v>
      </c>
      <c r="H7" s="30" t="s">
        <v>1</v>
      </c>
      <c r="I7" s="30" t="s">
        <v>2</v>
      </c>
      <c r="J7" s="28">
        <f>C7</f>
        <v>1</v>
      </c>
      <c r="K7" s="29">
        <f>D7</f>
        <v>2</v>
      </c>
      <c r="L7" s="29">
        <f>E7</f>
        <v>3</v>
      </c>
      <c r="M7" s="29">
        <f>F7</f>
        <v>4</v>
      </c>
      <c r="N7" s="69">
        <v>5</v>
      </c>
      <c r="O7" s="30" t="s">
        <v>1</v>
      </c>
      <c r="P7" s="30" t="s">
        <v>2</v>
      </c>
    </row>
    <row r="8" spans="1:18" ht="12.75" customHeight="1" x14ac:dyDescent="0.2">
      <c r="A8" s="84" t="s">
        <v>51</v>
      </c>
      <c r="B8" s="31" t="s">
        <v>13</v>
      </c>
      <c r="C8" s="8">
        <f>SUMIF(Assignments!$A$6:$A$85,"=1",Assignments!$C$6:$C$85)</f>
        <v>0</v>
      </c>
      <c r="D8" s="9">
        <f>SUMIF(Assignments!$A$6:$A$85,"=2",Assignments!$C$6:$C$85)</f>
        <v>0</v>
      </c>
      <c r="E8" s="9">
        <f>SUMIF(Assignments!$A$6:$A$85,"=3",Assignments!$C$6:$C$85)</f>
        <v>0</v>
      </c>
      <c r="F8" s="9">
        <f>SUMIF(Assignments!$A$6:$A$85,"=4",Assignments!$C$6:$C$85)</f>
        <v>0</v>
      </c>
      <c r="G8" s="9">
        <f>SUMIF(Assignments!$A$6:$A$85,"=5",Assignments!$C$6:$C$85)</f>
        <v>0</v>
      </c>
      <c r="H8" s="10">
        <f>I8-SUM(C8:G8)</f>
        <v>57232</v>
      </c>
      <c r="I8" s="10">
        <f>Assignments!C87</f>
        <v>57232</v>
      </c>
      <c r="J8" s="11"/>
      <c r="K8" s="12"/>
      <c r="L8" s="12"/>
      <c r="M8" s="12"/>
      <c r="N8" s="12"/>
      <c r="O8" s="43"/>
      <c r="P8" s="13"/>
      <c r="R8" s="7"/>
    </row>
    <row r="9" spans="1:18" ht="26.25" thickBot="1" x14ac:dyDescent="0.25">
      <c r="A9" s="85"/>
      <c r="B9" s="32" t="s">
        <v>23</v>
      </c>
      <c r="C9" s="14">
        <f>C8-$H$1</f>
        <v>-11446.4</v>
      </c>
      <c r="D9" s="15">
        <f>D8-$H$1</f>
        <v>-11446.4</v>
      </c>
      <c r="E9" s="15">
        <f>E8-$H$1</f>
        <v>-11446.4</v>
      </c>
      <c r="F9" s="15">
        <f>F8-$H$1</f>
        <v>-11446.4</v>
      </c>
      <c r="G9" s="15">
        <f>G8-$H$1</f>
        <v>-11446.4</v>
      </c>
      <c r="H9" s="16"/>
      <c r="I9" s="16">
        <f>MAX(C9:F9)-MIN(C9:F9)</f>
        <v>0</v>
      </c>
      <c r="J9" s="66">
        <f>C9/$H$1</f>
        <v>-1</v>
      </c>
      <c r="K9" s="67">
        <f>D9/$H$1</f>
        <v>-1</v>
      </c>
      <c r="L9" s="67">
        <f>E9/$H$1</f>
        <v>-1</v>
      </c>
      <c r="M9" s="67">
        <f>F9/$H$1</f>
        <v>-1</v>
      </c>
      <c r="N9" s="67">
        <f>G9/$H$1</f>
        <v>-1</v>
      </c>
      <c r="O9" s="44"/>
      <c r="P9" s="27">
        <f>I9/$H$1</f>
        <v>0</v>
      </c>
      <c r="R9" s="7"/>
    </row>
    <row r="10" spans="1:18" x14ac:dyDescent="0.2">
      <c r="A10" s="78" t="s">
        <v>54</v>
      </c>
      <c r="B10" s="31" t="s">
        <v>14</v>
      </c>
      <c r="C10" s="8">
        <f>SUMIF(Assignments!$A$6:$A$85,"=1",Assignments!$D$6:$D$85)</f>
        <v>0</v>
      </c>
      <c r="D10" s="9">
        <f>SUMIF(Assignments!$A$6:$A$85,"=2",Assignments!$D$6:$D$85)</f>
        <v>0</v>
      </c>
      <c r="E10" s="9">
        <f>SUMIF(Assignments!$A$6:$A$85,"=3",Assignments!$D$6:$D$85)</f>
        <v>0</v>
      </c>
      <c r="F10" s="9">
        <f>SUMIF(Assignments!$A$6:$A$85,"=4",Assignments!$D$6:$D$85)</f>
        <v>0</v>
      </c>
      <c r="G10" s="9">
        <f>SUMIF(Assignments!$A$6:$A$85,"=5",Assignments!$D$6:$D$85)</f>
        <v>0</v>
      </c>
      <c r="H10" s="10">
        <f t="shared" ref="H10:H22" si="0">I10-SUM(C10:G10)</f>
        <v>32740.621498000015</v>
      </c>
      <c r="I10" s="10">
        <v>32740.621498000015</v>
      </c>
      <c r="J10" s="11"/>
      <c r="K10" s="12"/>
      <c r="L10" s="12"/>
      <c r="M10" s="12"/>
      <c r="N10" s="12"/>
      <c r="O10" s="45"/>
      <c r="P10" s="26"/>
      <c r="R10" s="7"/>
    </row>
    <row r="11" spans="1:18" x14ac:dyDescent="0.2">
      <c r="A11" s="79"/>
      <c r="B11" s="33" t="s">
        <v>17</v>
      </c>
      <c r="C11" s="14">
        <f>SUMIF(Assignments!$A$6:$A$85,"=1",Assignments!$E$6:$E$85)</f>
        <v>0</v>
      </c>
      <c r="D11" s="15">
        <f>SUMIF(Assignments!$A$6:$A$85,"=2",Assignments!$E$6:$E$85)</f>
        <v>0</v>
      </c>
      <c r="E11" s="15">
        <f>SUMIF(Assignments!$A$6:$A$85,"=3",Assignments!$E$6:$E$85)</f>
        <v>0</v>
      </c>
      <c r="F11" s="15">
        <f>SUMIF(Assignments!$A$6:$A$85,"=4",Assignments!$E$6:$E$85)</f>
        <v>0</v>
      </c>
      <c r="G11" s="15">
        <f>SUMIF(Assignments!$A$6:$A$85,"=5",Assignments!$E$6:$E$85)</f>
        <v>0</v>
      </c>
      <c r="H11" s="16">
        <f t="shared" si="0"/>
        <v>14440.236202999999</v>
      </c>
      <c r="I11" s="16">
        <v>14440.236202999999</v>
      </c>
      <c r="J11" s="17" t="e">
        <f t="shared" ref="J11:M14" si="1">C11/C$10</f>
        <v>#DIV/0!</v>
      </c>
      <c r="K11" s="18" t="e">
        <f t="shared" si="1"/>
        <v>#DIV/0!</v>
      </c>
      <c r="L11" s="18" t="e">
        <f t="shared" si="1"/>
        <v>#DIV/0!</v>
      </c>
      <c r="M11" s="18" t="e">
        <f t="shared" si="1"/>
        <v>#DIV/0!</v>
      </c>
      <c r="N11" s="18" t="e">
        <f t="shared" ref="N11:N14" si="2">G11/G$10</f>
        <v>#DIV/0!</v>
      </c>
      <c r="O11" s="44">
        <f>IF(H11&gt;0,H11/H$8,"")</f>
        <v>0.25231052912706176</v>
      </c>
      <c r="P11" s="19">
        <f>I11/I$10</f>
        <v>0.44104954464233648</v>
      </c>
      <c r="R11" s="7"/>
    </row>
    <row r="12" spans="1:18" x14ac:dyDescent="0.2">
      <c r="A12" s="79"/>
      <c r="B12" s="33" t="s">
        <v>18</v>
      </c>
      <c r="C12" s="14">
        <f>SUMIF(Assignments!$A$6:$A$85,"=1",Assignments!$F$6:$F$85)</f>
        <v>0</v>
      </c>
      <c r="D12" s="15">
        <f>SUMIF(Assignments!$A$6:$A$85,"=2",Assignments!$F$6:$F$85)</f>
        <v>0</v>
      </c>
      <c r="E12" s="15">
        <f>SUMIF(Assignments!$A$6:$A$85,"=3",Assignments!$F$6:$F$85)</f>
        <v>0</v>
      </c>
      <c r="F12" s="15">
        <f>SUMIF(Assignments!$A$6:$A$85,"=4",Assignments!$F$6:$F$85)</f>
        <v>0</v>
      </c>
      <c r="G12" s="15">
        <f>SUMIF(Assignments!$A$6:$A$85,"=5",Assignments!$F$6:$F$85)</f>
        <v>0</v>
      </c>
      <c r="H12" s="16">
        <f t="shared" si="0"/>
        <v>11443.521794999997</v>
      </c>
      <c r="I12" s="16">
        <v>11443.521794999997</v>
      </c>
      <c r="J12" s="17" t="e">
        <f t="shared" si="1"/>
        <v>#DIV/0!</v>
      </c>
      <c r="K12" s="18" t="e">
        <f t="shared" si="1"/>
        <v>#DIV/0!</v>
      </c>
      <c r="L12" s="18" t="e">
        <f t="shared" si="1"/>
        <v>#DIV/0!</v>
      </c>
      <c r="M12" s="18" t="e">
        <f t="shared" si="1"/>
        <v>#DIV/0!</v>
      </c>
      <c r="N12" s="18" t="e">
        <f t="shared" si="2"/>
        <v>#DIV/0!</v>
      </c>
      <c r="O12" s="44">
        <f>IF(H12&gt;0,H12/H$8,"")</f>
        <v>0.19994970986511038</v>
      </c>
      <c r="P12" s="19">
        <f>I12/I$10</f>
        <v>0.349520603807079</v>
      </c>
      <c r="R12" s="7"/>
    </row>
    <row r="13" spans="1:18" x14ac:dyDescent="0.2">
      <c r="A13" s="79"/>
      <c r="B13" s="33" t="s">
        <v>37</v>
      </c>
      <c r="C13" s="14">
        <f>SUMIF(Assignments!$A$6:$A$85,"=1",Assignments!$G$6:$G$85)</f>
        <v>0</v>
      </c>
      <c r="D13" s="15">
        <f>SUMIF(Assignments!$A$6:$A$85,"=2",Assignments!$G$6:$G$85)</f>
        <v>0</v>
      </c>
      <c r="E13" s="15">
        <f>SUMIF(Assignments!$A$6:$A$85,"=3",Assignments!$G$6:$G$85)</f>
        <v>0</v>
      </c>
      <c r="F13" s="15">
        <f>SUMIF(Assignments!$A$6:$A$85,"=4",Assignments!$G$6:$G$85)</f>
        <v>0</v>
      </c>
      <c r="G13" s="15">
        <f>SUMIF(Assignments!$A$6:$A$85,"=5",Assignments!$G$6:$G$85)</f>
        <v>0</v>
      </c>
      <c r="H13" s="16">
        <f t="shared" si="0"/>
        <v>3954.4141210000007</v>
      </c>
      <c r="I13" s="16">
        <v>3954.4141210000007</v>
      </c>
      <c r="J13" s="17" t="e">
        <f t="shared" si="1"/>
        <v>#DIV/0!</v>
      </c>
      <c r="K13" s="18" t="e">
        <f t="shared" si="1"/>
        <v>#DIV/0!</v>
      </c>
      <c r="L13" s="18" t="e">
        <f t="shared" si="1"/>
        <v>#DIV/0!</v>
      </c>
      <c r="M13" s="18" t="e">
        <f t="shared" si="1"/>
        <v>#DIV/0!</v>
      </c>
      <c r="N13" s="18" t="e">
        <f t="shared" si="2"/>
        <v>#DIV/0!</v>
      </c>
      <c r="O13" s="44">
        <f>IF(H13&gt;0,H13/H$8,"")</f>
        <v>6.909445976027398E-2</v>
      </c>
      <c r="P13" s="19">
        <f>I13/I$10</f>
        <v>0.12078005670239213</v>
      </c>
      <c r="R13" s="7"/>
    </row>
    <row r="14" spans="1:18" ht="13.5" thickBot="1" x14ac:dyDescent="0.25">
      <c r="A14" s="79"/>
      <c r="B14" s="33" t="s">
        <v>19</v>
      </c>
      <c r="C14" s="14">
        <f>SUMIF(Assignments!$A$6:$A$85,"=1",Assignments!$H$6:$H$85)</f>
        <v>0</v>
      </c>
      <c r="D14" s="15">
        <f>SUMIF(Assignments!$A$6:$A$85,"=2",Assignments!$H$6:$H$85)</f>
        <v>0</v>
      </c>
      <c r="E14" s="15">
        <f>SUMIF(Assignments!$A$6:$A$85,"=3",Assignments!$H$6:$H$85)</f>
        <v>0</v>
      </c>
      <c r="F14" s="15">
        <f>SUMIF(Assignments!$A$6:$A$85,"=4",Assignments!$H$6:$H$85)</f>
        <v>0</v>
      </c>
      <c r="G14" s="15">
        <f>SUMIF(Assignments!$A$6:$A$85,"=5",Assignments!$H$6:$H$85)</f>
        <v>0</v>
      </c>
      <c r="H14" s="16">
        <f t="shared" si="0"/>
        <v>2637.890351</v>
      </c>
      <c r="I14" s="16">
        <v>2637.890351</v>
      </c>
      <c r="J14" s="17" t="e">
        <f t="shared" si="1"/>
        <v>#DIV/0!</v>
      </c>
      <c r="K14" s="18" t="e">
        <f t="shared" si="1"/>
        <v>#DIV/0!</v>
      </c>
      <c r="L14" s="18" t="e">
        <f t="shared" si="1"/>
        <v>#DIV/0!</v>
      </c>
      <c r="M14" s="18" t="e">
        <f t="shared" si="1"/>
        <v>#DIV/0!</v>
      </c>
      <c r="N14" s="18" t="e">
        <f t="shared" si="2"/>
        <v>#DIV/0!</v>
      </c>
      <c r="O14" s="35">
        <f>IF(H14&gt;0,H14/H$8,"")</f>
        <v>4.6091178903410676E-2</v>
      </c>
      <c r="P14" s="19">
        <f>I14/I$10</f>
        <v>8.0569342618042161E-2</v>
      </c>
      <c r="R14" s="7"/>
    </row>
    <row r="15" spans="1:18" x14ac:dyDescent="0.2">
      <c r="A15" s="78" t="s">
        <v>41</v>
      </c>
      <c r="B15" s="31" t="s">
        <v>26</v>
      </c>
      <c r="C15" s="8">
        <f>SUMIF(Assignments!$A$6:$A$85,"=1",Assignments!$I$6:$I$85)</f>
        <v>0</v>
      </c>
      <c r="D15" s="9">
        <f>SUMIF(Assignments!$A$6:$A$85,"=2",Assignments!$I$6:$I$85)</f>
        <v>0</v>
      </c>
      <c r="E15" s="9">
        <f>SUMIF(Assignments!$A$6:$A$85,"=3",Assignments!$I$6:$I$85)</f>
        <v>0</v>
      </c>
      <c r="F15" s="9">
        <f>SUMIF(Assignments!$A$6:$A$85,"=4",Assignments!$I$6:$I$85)</f>
        <v>0</v>
      </c>
      <c r="G15" s="9">
        <f>SUMIF(Assignments!$A$6:$A$85,"=5",Assignments!$I$6:$I$85)</f>
        <v>0</v>
      </c>
      <c r="H15" s="10">
        <f t="shared" si="0"/>
        <v>30059</v>
      </c>
      <c r="I15" s="10">
        <v>30059</v>
      </c>
      <c r="J15" s="11"/>
      <c r="K15" s="12"/>
      <c r="L15" s="12"/>
      <c r="M15" s="12"/>
      <c r="N15" s="12"/>
      <c r="O15" s="44"/>
      <c r="P15" s="26"/>
      <c r="R15" s="7"/>
    </row>
    <row r="16" spans="1:18" x14ac:dyDescent="0.2">
      <c r="A16" s="79"/>
      <c r="B16" s="33" t="s">
        <v>28</v>
      </c>
      <c r="C16" s="14">
        <f>SUMIF(Assignments!$A$6:$A$85,"=1",Assignments!$J$6:$J$85)</f>
        <v>0</v>
      </c>
      <c r="D16" s="15">
        <f>SUMIF(Assignments!$A$6:$A$85,"=2",Assignments!$J$6:$J$85)</f>
        <v>0</v>
      </c>
      <c r="E16" s="15">
        <f>SUMIF(Assignments!$A$6:$A$85,"=3",Assignments!$J$6:$J$85)</f>
        <v>0</v>
      </c>
      <c r="F16" s="15">
        <f>SUMIF(Assignments!$A$6:$A$85,"=4",Assignments!$J$6:$J$85)</f>
        <v>0</v>
      </c>
      <c r="G16" s="15">
        <f>SUMIF(Assignments!$A$6:$A$85,"=5",Assignments!$J$6:$J$85)</f>
        <v>0</v>
      </c>
      <c r="H16" s="16">
        <f t="shared" si="0"/>
        <v>12722</v>
      </c>
      <c r="I16" s="16">
        <v>12722</v>
      </c>
      <c r="J16" s="17" t="e">
        <f t="shared" ref="J16:M18" si="3">C16/C$15</f>
        <v>#DIV/0!</v>
      </c>
      <c r="K16" s="18" t="e">
        <f t="shared" si="3"/>
        <v>#DIV/0!</v>
      </c>
      <c r="L16" s="18" t="e">
        <f t="shared" si="3"/>
        <v>#DIV/0!</v>
      </c>
      <c r="M16" s="18" t="e">
        <f t="shared" si="3"/>
        <v>#DIV/0!</v>
      </c>
      <c r="N16" s="18" t="e">
        <f t="shared" ref="N16:N18" si="4">G16/G$15</f>
        <v>#DIV/0!</v>
      </c>
      <c r="O16" s="44">
        <f>IF(H16&gt;0,H16/H$8,"")</f>
        <v>0.22228823036063741</v>
      </c>
      <c r="P16" s="19">
        <f>I16/I$15</f>
        <v>0.42323430586513189</v>
      </c>
      <c r="R16" s="7"/>
    </row>
    <row r="17" spans="1:20" x14ac:dyDescent="0.2">
      <c r="A17" s="79"/>
      <c r="B17" s="33" t="s">
        <v>15</v>
      </c>
      <c r="C17" s="14">
        <f>SUMIF(Assignments!$A$6:$A$85,"=1",Assignments!$K$6:$K$85)</f>
        <v>0</v>
      </c>
      <c r="D17" s="15">
        <f>SUMIF(Assignments!$A$6:$A$85,"=2",Assignments!$K$6:$K$85)</f>
        <v>0</v>
      </c>
      <c r="E17" s="15">
        <f>SUMIF(Assignments!$A$6:$A$85,"=3",Assignments!$K$6:$K$85)</f>
        <v>0</v>
      </c>
      <c r="F17" s="15">
        <f>SUMIF(Assignments!$A$6:$A$85,"=4",Assignments!$K$6:$K$85)</f>
        <v>0</v>
      </c>
      <c r="G17" s="15">
        <f>SUMIF(Assignments!$A$6:$A$85,"=5",Assignments!$K$6:$K$85)</f>
        <v>0</v>
      </c>
      <c r="H17" s="16">
        <f t="shared" si="0"/>
        <v>1215</v>
      </c>
      <c r="I17" s="16">
        <v>1215</v>
      </c>
      <c r="J17" s="17" t="e">
        <f t="shared" si="3"/>
        <v>#DIV/0!</v>
      </c>
      <c r="K17" s="18" t="e">
        <f t="shared" si="3"/>
        <v>#DIV/0!</v>
      </c>
      <c r="L17" s="18" t="e">
        <f t="shared" si="3"/>
        <v>#DIV/0!</v>
      </c>
      <c r="M17" s="18" t="e">
        <f t="shared" si="3"/>
        <v>#DIV/0!</v>
      </c>
      <c r="N17" s="18" t="e">
        <f t="shared" si="4"/>
        <v>#DIV/0!</v>
      </c>
      <c r="O17" s="44">
        <f>IF(H17&gt;0,H17/H$8,"")</f>
        <v>2.1229382163824435E-2</v>
      </c>
      <c r="P17" s="19">
        <f>I17/I$15</f>
        <v>4.0420506337536181E-2</v>
      </c>
      <c r="R17" s="7"/>
    </row>
    <row r="18" spans="1:20" ht="13.5" thickBot="1" x14ac:dyDescent="0.25">
      <c r="A18" s="80"/>
      <c r="B18" s="34" t="s">
        <v>38</v>
      </c>
      <c r="C18" s="20">
        <f>SUMIF(Assignments!$A$6:$A$85,"=1",Assignments!$L$6:$L$85)</f>
        <v>0</v>
      </c>
      <c r="D18" s="21">
        <f>SUMIF(Assignments!$A$6:$A$85,"=2",Assignments!$L$6:$L$85)</f>
        <v>0</v>
      </c>
      <c r="E18" s="21">
        <f>SUMIF(Assignments!$A$6:$A$85,"=3",Assignments!$L$6:$L$85)</f>
        <v>0</v>
      </c>
      <c r="F18" s="21">
        <f>SUMIF(Assignments!$A$6:$A$85,"=4",Assignments!$L$6:$L$85)</f>
        <v>0</v>
      </c>
      <c r="G18" s="21">
        <f>SUMIF(Assignments!$A$6:$A$85,"=5",Assignments!$L$6:$L$85)</f>
        <v>0</v>
      </c>
      <c r="H18" s="22">
        <f t="shared" si="0"/>
        <v>16122</v>
      </c>
      <c r="I18" s="22">
        <v>16122</v>
      </c>
      <c r="J18" s="23" t="e">
        <f t="shared" si="3"/>
        <v>#DIV/0!</v>
      </c>
      <c r="K18" s="24" t="e">
        <f t="shared" si="3"/>
        <v>#DIV/0!</v>
      </c>
      <c r="L18" s="24" t="e">
        <f t="shared" si="3"/>
        <v>#DIV/0!</v>
      </c>
      <c r="M18" s="24" t="e">
        <f t="shared" si="3"/>
        <v>#DIV/0!</v>
      </c>
      <c r="N18" s="24" t="e">
        <f t="shared" si="4"/>
        <v>#DIV/0!</v>
      </c>
      <c r="O18" s="44">
        <f>IF(H18&gt;0,H18/H$8,"")</f>
        <v>0.28169555493430248</v>
      </c>
      <c r="P18" s="25">
        <f>I18/I$15</f>
        <v>0.53634518779733187</v>
      </c>
      <c r="R18" s="7"/>
    </row>
    <row r="19" spans="1:20" x14ac:dyDescent="0.2">
      <c r="A19" s="78" t="s">
        <v>42</v>
      </c>
      <c r="B19" s="31" t="s">
        <v>27</v>
      </c>
      <c r="C19" s="8">
        <f>SUMIF(Assignments!$A$6:$A$85,"=1",Assignments!$M$6:$M$85)</f>
        <v>0</v>
      </c>
      <c r="D19" s="9">
        <f>SUMIF(Assignments!$A$6:$A$85,"=2",Assignments!$M$6:$M$85)</f>
        <v>0</v>
      </c>
      <c r="E19" s="9">
        <f>SUMIF(Assignments!$A$6:$A$85,"=3",Assignments!$M$6:$M$85)</f>
        <v>0</v>
      </c>
      <c r="F19" s="9">
        <f>SUMIF(Assignments!$A$6:$A$85,"=4",Assignments!$M$6:$M$85)</f>
        <v>0</v>
      </c>
      <c r="G19" s="9">
        <f>SUMIF(Assignments!$A$6:$A$85,"=5",Assignments!$M$6:$M$85)</f>
        <v>0</v>
      </c>
      <c r="H19" s="10">
        <f t="shared" si="0"/>
        <v>21357</v>
      </c>
      <c r="I19" s="10">
        <v>21357</v>
      </c>
      <c r="J19" s="11"/>
      <c r="K19" s="12"/>
      <c r="L19" s="12"/>
      <c r="M19" s="12"/>
      <c r="N19" s="12"/>
      <c r="O19" s="45"/>
      <c r="P19" s="26"/>
      <c r="R19" s="7"/>
    </row>
    <row r="20" spans="1:20" x14ac:dyDescent="0.2">
      <c r="A20" s="79"/>
      <c r="B20" s="33" t="s">
        <v>28</v>
      </c>
      <c r="C20" s="14">
        <f>SUMIF(Assignments!$A$6:$A$85,"=1",Assignments!$N$6:$N$85)</f>
        <v>0</v>
      </c>
      <c r="D20" s="15">
        <f>SUMIF(Assignments!$A$6:$A$85,"=2",Assignments!$N$6:$N$85)</f>
        <v>0</v>
      </c>
      <c r="E20" s="15">
        <f>SUMIF(Assignments!$A$6:$A$85,"=3",Assignments!$N$6:$N$85)</f>
        <v>0</v>
      </c>
      <c r="F20" s="15">
        <f>SUMIF(Assignments!$A$6:$A$85,"=4",Assignments!$N$6:$N$85)</f>
        <v>0</v>
      </c>
      <c r="G20" s="15">
        <f>SUMIF(Assignments!$A$6:$A$85,"=5",Assignments!$N$6:$N$85)</f>
        <v>0</v>
      </c>
      <c r="H20" s="16">
        <f t="shared" si="0"/>
        <v>8190</v>
      </c>
      <c r="I20" s="16">
        <v>8190</v>
      </c>
      <c r="J20" s="17" t="e">
        <f t="shared" ref="J20:M22" si="5">C20/C$19</f>
        <v>#DIV/0!</v>
      </c>
      <c r="K20" s="18" t="e">
        <f t="shared" si="5"/>
        <v>#DIV/0!</v>
      </c>
      <c r="L20" s="18" t="e">
        <f t="shared" si="5"/>
        <v>#DIV/0!</v>
      </c>
      <c r="M20" s="18" t="e">
        <f t="shared" si="5"/>
        <v>#DIV/0!</v>
      </c>
      <c r="N20" s="18" t="e">
        <f t="shared" ref="N20:N22" si="6">G20/G$19</f>
        <v>#DIV/0!</v>
      </c>
      <c r="O20" s="44">
        <f>IF(H20&gt;0,H20/H$8,"")</f>
        <v>0.1431017612524462</v>
      </c>
      <c r="P20" s="19">
        <f>I20/I$19</f>
        <v>0.38348082595870209</v>
      </c>
      <c r="R20" s="7"/>
    </row>
    <row r="21" spans="1:20" x14ac:dyDescent="0.2">
      <c r="A21" s="79"/>
      <c r="B21" s="33" t="s">
        <v>15</v>
      </c>
      <c r="C21" s="14">
        <f>SUMIF(Assignments!$A$6:$A$85,"=1",Assignments!$O$6:$O$85)</f>
        <v>0</v>
      </c>
      <c r="D21" s="15">
        <f>SUMIF(Assignments!$A$6:$A$85,"=2",Assignments!$O$6:$O$85)</f>
        <v>0</v>
      </c>
      <c r="E21" s="15">
        <f>SUMIF(Assignments!$A$6:$A$85,"=3",Assignments!$O$6:$O$85)</f>
        <v>0</v>
      </c>
      <c r="F21" s="15">
        <f>SUMIF(Assignments!$A$6:$A$85,"=4",Assignments!$O$6:$O$85)</f>
        <v>0</v>
      </c>
      <c r="G21" s="15">
        <f>SUMIF(Assignments!$A$6:$A$85,"=5",Assignments!$O$6:$O$85)</f>
        <v>0</v>
      </c>
      <c r="H21" s="16">
        <f t="shared" si="0"/>
        <v>903</v>
      </c>
      <c r="I21" s="16">
        <v>903</v>
      </c>
      <c r="J21" s="17" t="e">
        <f t="shared" si="5"/>
        <v>#DIV/0!</v>
      </c>
      <c r="K21" s="18" t="e">
        <f t="shared" si="5"/>
        <v>#DIV/0!</v>
      </c>
      <c r="L21" s="18" t="e">
        <f t="shared" si="5"/>
        <v>#DIV/0!</v>
      </c>
      <c r="M21" s="18" t="e">
        <f t="shared" si="5"/>
        <v>#DIV/0!</v>
      </c>
      <c r="N21" s="18" t="e">
        <f t="shared" si="6"/>
        <v>#DIV/0!</v>
      </c>
      <c r="O21" s="44">
        <f>IF(H21&gt;0,H21/H$8,"")</f>
        <v>1.5777886497064578E-2</v>
      </c>
      <c r="P21" s="19">
        <f>I21/I$19</f>
        <v>4.2281219272369712E-2</v>
      </c>
      <c r="R21" s="7"/>
    </row>
    <row r="22" spans="1:20" ht="13.5" thickBot="1" x14ac:dyDescent="0.25">
      <c r="A22" s="80"/>
      <c r="B22" s="34" t="s">
        <v>38</v>
      </c>
      <c r="C22" s="20">
        <f>SUMIF(Assignments!$A$6:$A$85,"=1",Assignments!$P$6:$P$85)</f>
        <v>0</v>
      </c>
      <c r="D22" s="21">
        <f>SUMIF(Assignments!$A$6:$A$85,"=2",Assignments!$P$6:$P$85)</f>
        <v>0</v>
      </c>
      <c r="E22" s="21">
        <f>SUMIF(Assignments!$A$6:$A$85,"=3",Assignments!$P$6:$P$85)</f>
        <v>0</v>
      </c>
      <c r="F22" s="21">
        <f>SUMIF(Assignments!$A$6:$A$85,"=4",Assignments!$P$6:$P$85)</f>
        <v>0</v>
      </c>
      <c r="G22" s="21">
        <f>SUMIF(Assignments!$A$6:$A$85,"=5",Assignments!$P$6:$P$85)</f>
        <v>0</v>
      </c>
      <c r="H22" s="22">
        <f t="shared" si="0"/>
        <v>12264</v>
      </c>
      <c r="I22" s="22">
        <v>12264</v>
      </c>
      <c r="J22" s="23" t="e">
        <f t="shared" si="5"/>
        <v>#DIV/0!</v>
      </c>
      <c r="K22" s="24" t="e">
        <f t="shared" si="5"/>
        <v>#DIV/0!</v>
      </c>
      <c r="L22" s="24" t="e">
        <f t="shared" si="5"/>
        <v>#DIV/0!</v>
      </c>
      <c r="M22" s="24" t="e">
        <f t="shared" si="5"/>
        <v>#DIV/0!</v>
      </c>
      <c r="N22" s="24" t="e">
        <f t="shared" si="6"/>
        <v>#DIV/0!</v>
      </c>
      <c r="O22" s="35">
        <f>IF(H22&gt;0,H22/H$8,"")</f>
        <v>0.21428571428571427</v>
      </c>
      <c r="P22" s="25">
        <f>I22/I$19</f>
        <v>0.57423795476892825</v>
      </c>
      <c r="R22" s="7"/>
    </row>
    <row r="23" spans="1:20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20" ht="15.75" x14ac:dyDescent="0.25">
      <c r="A24" s="1" t="s">
        <v>33</v>
      </c>
    </row>
    <row r="25" spans="1:20" x14ac:dyDescent="0.2">
      <c r="A25" s="77" t="s">
        <v>36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</row>
    <row r="26" spans="1:20" x14ac:dyDescent="0.2">
      <c r="A26" s="77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</row>
    <row r="27" spans="1:20" x14ac:dyDescent="0.2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</row>
    <row r="28" spans="1:20" x14ac:dyDescent="0.2">
      <c r="A28" s="77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</row>
    <row r="29" spans="1:20" x14ac:dyDescent="0.2">
      <c r="A29" s="77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</row>
    <row r="30" spans="1:20" x14ac:dyDescent="0.2">
      <c r="A30" s="77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</row>
  </sheetData>
  <sheetProtection sheet="1" selectLockedCells="1"/>
  <protectedRanges>
    <protectedRange sqref="A3:B3 N6 C6:G6 J6:M6" name="Range1"/>
  </protectedRanges>
  <mergeCells count="8">
    <mergeCell ref="A3:F4"/>
    <mergeCell ref="A25:T30"/>
    <mergeCell ref="A15:A18"/>
    <mergeCell ref="A19:A22"/>
    <mergeCell ref="A10:A14"/>
    <mergeCell ref="J6:P6"/>
    <mergeCell ref="A8:A9"/>
    <mergeCell ref="C6:I6"/>
  </mergeCells>
  <phoneticPr fontId="2" type="noConversion"/>
  <conditionalFormatting sqref="P9">
    <cfRule type="cellIs" dxfId="0" priority="1" stopIfTrue="1" operator="between">
      <formula>-0.1</formula>
      <formula>0.1</formula>
    </cfRule>
  </conditionalFormatting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Instructions</vt:lpstr>
      <vt:lpstr>Assignments</vt:lpstr>
      <vt:lpstr>Results</vt:lpstr>
      <vt:lpstr>Pop_Units</vt:lpstr>
      <vt:lpstr>Assignments!Print_Area</vt:lpstr>
      <vt:lpstr>Assignments!Print_Titles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</dc:creator>
  <cp:lastModifiedBy>Todd Tatum</cp:lastModifiedBy>
  <cp:lastPrinted>2017-04-20T07:56:20Z</cp:lastPrinted>
  <dcterms:created xsi:type="dcterms:W3CDTF">2009-06-26T00:03:19Z</dcterms:created>
  <dcterms:modified xsi:type="dcterms:W3CDTF">2021-11-29T22:41:04Z</dcterms:modified>
</cp:coreProperties>
</file>